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5805" activeTab="0"/>
  </bookViews>
  <sheets>
    <sheet name="пром" sheetId="1" r:id="rId1"/>
    <sheet name="Лист1" sheetId="2" r:id="rId2"/>
  </sheets>
  <definedNames>
    <definedName name="_xlnm.Print_Titles" localSheetId="0">'пром'!$3:$5</definedName>
    <definedName name="_xlnm.Print_Area" localSheetId="0">'пром'!$A$3:$K$578</definedName>
  </definedNames>
  <calcPr fullCalcOnLoad="1"/>
</workbook>
</file>

<file path=xl/sharedStrings.xml><?xml version="1.0" encoding="utf-8"?>
<sst xmlns="http://schemas.openxmlformats.org/spreadsheetml/2006/main" count="1030" uniqueCount="188">
  <si>
    <t>Показатели</t>
  </si>
  <si>
    <t>Единица измерения</t>
  </si>
  <si>
    <t>оценка</t>
  </si>
  <si>
    <t>тыс.т</t>
  </si>
  <si>
    <t>Станки металлорежущие</t>
  </si>
  <si>
    <t>штук</t>
  </si>
  <si>
    <t>Древесина деловая</t>
  </si>
  <si>
    <t>млн.куб.м</t>
  </si>
  <si>
    <t xml:space="preserve"> Промышленность</t>
  </si>
  <si>
    <t xml:space="preserve"> Производство промышленной продукции в натуральном выражении</t>
  </si>
  <si>
    <t>Электроэнергия</t>
  </si>
  <si>
    <t>млн.квт.ч.</t>
  </si>
  <si>
    <t>Газ естественный</t>
  </si>
  <si>
    <t>тыс.куб.м.</t>
  </si>
  <si>
    <t>Картон</t>
  </si>
  <si>
    <t>Конструкции и изделия сборные железобетонные</t>
  </si>
  <si>
    <t>тыс.куб.м</t>
  </si>
  <si>
    <t>Манипуляторы</t>
  </si>
  <si>
    <t>Редуктора</t>
  </si>
  <si>
    <t xml:space="preserve"> тонн</t>
  </si>
  <si>
    <t>Сыры жирные - всего</t>
  </si>
  <si>
    <t>Сахар-песок из сах. свеклы</t>
  </si>
  <si>
    <t>Кондитерские изделия</t>
  </si>
  <si>
    <t xml:space="preserve"> туб</t>
  </si>
  <si>
    <t xml:space="preserve">Масло растительное </t>
  </si>
  <si>
    <t>Мука</t>
  </si>
  <si>
    <t>Спирт этиловый из пищевого сырья</t>
  </si>
  <si>
    <t>тыс. дал</t>
  </si>
  <si>
    <t>Водка и ликеро-водочные изделия</t>
  </si>
  <si>
    <t>Напитки винные</t>
  </si>
  <si>
    <t xml:space="preserve">Бренди </t>
  </si>
  <si>
    <t>Пиво</t>
  </si>
  <si>
    <t xml:space="preserve">                     Продукция пищевой и перерабатывающей промышленности</t>
  </si>
  <si>
    <t xml:space="preserve">                        Производство продукции производственно-технического назначения</t>
  </si>
  <si>
    <t xml:space="preserve">Масло животное </t>
  </si>
  <si>
    <t>тыс.руб.</t>
  </si>
  <si>
    <t xml:space="preserve">               из них: в разрезе предприятий</t>
  </si>
  <si>
    <t xml:space="preserve">                             в % к предыд.году</t>
  </si>
  <si>
    <t xml:space="preserve">                                   в действующих ценах </t>
  </si>
  <si>
    <t>%</t>
  </si>
  <si>
    <t>Вина виноградные</t>
  </si>
  <si>
    <t>Вина плодовые</t>
  </si>
  <si>
    <t>Вина натуральные</t>
  </si>
  <si>
    <t xml:space="preserve">Макаронные изделия </t>
  </si>
  <si>
    <t>Хлеб и хлебобулочные изделия</t>
  </si>
  <si>
    <t>Дрожжи</t>
  </si>
  <si>
    <t>Паркет</t>
  </si>
  <si>
    <t>Маргариновая продукция</t>
  </si>
  <si>
    <t>Мороженое</t>
  </si>
  <si>
    <t>Майонез</t>
  </si>
  <si>
    <t>Пиломатериалы</t>
  </si>
  <si>
    <t>в т.ч. по крупным и средним предприятиям (в разрезе предприятий)</t>
  </si>
  <si>
    <t>всего</t>
  </si>
  <si>
    <t>Вина игристые</t>
  </si>
  <si>
    <t>Целлюлоза</t>
  </si>
  <si>
    <t>тонн</t>
  </si>
  <si>
    <t>Ящики из картона</t>
  </si>
  <si>
    <t>тыс.кв.м</t>
  </si>
  <si>
    <t>Киртич строительный</t>
  </si>
  <si>
    <t>млн.усл.      кирпича</t>
  </si>
  <si>
    <t>Щебень и гравий</t>
  </si>
  <si>
    <t>Колбасные изделия</t>
  </si>
  <si>
    <t xml:space="preserve">Масло сливочное </t>
  </si>
  <si>
    <t>Цельномолочная продукция</t>
  </si>
  <si>
    <t>Комбикорма</t>
  </si>
  <si>
    <t>Минеральные воды</t>
  </si>
  <si>
    <t>тыс.полу-  литров</t>
  </si>
  <si>
    <t xml:space="preserve"> тыс.руб. </t>
  </si>
  <si>
    <t>Мешки полиэтиленовые</t>
  </si>
  <si>
    <t>тыс.шт</t>
  </si>
  <si>
    <t xml:space="preserve">                          2. По производству вино-водочной продукции представляется в разрезе производителей всех форм собствнности</t>
  </si>
  <si>
    <t>Консервы - всего</t>
  </si>
  <si>
    <t>Комбайны кормоуборочные</t>
  </si>
  <si>
    <t>Теплоэнергия</t>
  </si>
  <si>
    <t>тыс.Гкал</t>
  </si>
  <si>
    <t>Газовый конденсат</t>
  </si>
  <si>
    <t>Материалы строительные нерудные</t>
  </si>
  <si>
    <t>Стеновые материалы</t>
  </si>
  <si>
    <t xml:space="preserve">Мясо, включая субпродукты 1 категории </t>
  </si>
  <si>
    <t xml:space="preserve"> по крупным и средним предприятиям</t>
  </si>
  <si>
    <t>тыс.дал</t>
  </si>
  <si>
    <t>1 вариант</t>
  </si>
  <si>
    <t>2 вариант</t>
  </si>
  <si>
    <t xml:space="preserve">в сопоствимых ценах  </t>
  </si>
  <si>
    <t>Подпись   (руководителя)</t>
  </si>
  <si>
    <t xml:space="preserve">     Примечание:   1. Показатель "Производство промпродукции в натуральном выражении" представляется по каждому виду по форме:   </t>
  </si>
  <si>
    <t>Объем  отгруженных товаров собственного производства,выполненных работ и услуг собственными силами по видам деятельности, всего по МО</t>
  </si>
  <si>
    <t xml:space="preserve">    в ценах пред.года</t>
  </si>
  <si>
    <t>2018 год</t>
  </si>
  <si>
    <t>2019 год</t>
  </si>
  <si>
    <t>2020 год</t>
  </si>
  <si>
    <t>Объем  отгруженных товаров собственного производства,выполненных работ и услуг собственными силами- Раздел В: Добыча полезных ископаемых</t>
  </si>
  <si>
    <t>Объем  отгруженных товаров собственного производства,выполненных работ и услуг собственными силами- Раздел С: Обрабатывающие производства</t>
  </si>
  <si>
    <t>Подраздел 13: Производство текстильных изделий</t>
  </si>
  <si>
    <t>Подраздел 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</si>
  <si>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Подраздел 22: Производство резиновых и пластмассовых изделий</t>
  </si>
  <si>
    <t>Подраздел 23: Производство прочей неметаллической минеральной продукции</t>
  </si>
  <si>
    <t>Подраздел 28: Производство машин и оборудования, не включенных в другие группировки</t>
  </si>
  <si>
    <t>Подраздел 20: Производство Производство химических веществ и химических продуктов</t>
  </si>
  <si>
    <t>Раздел D: Обеспечение электрической энергией, газом и паром; кондиционирование воздуха</t>
  </si>
  <si>
    <t>Раздел E: Водоснабжение; водоотведение, организация сбора и утилизации отходов, деятельность по ликвидации загрязнений</t>
  </si>
  <si>
    <t>Подраздел 06 : Добыча сырой нефти и природного газа</t>
  </si>
  <si>
    <t>2021 год</t>
  </si>
  <si>
    <t>2022 год</t>
  </si>
  <si>
    <t>2023 год</t>
  </si>
  <si>
    <t xml:space="preserve"> по малым и микропредприятиям</t>
  </si>
  <si>
    <t>Подраздел 09: Предоставление услуг в области добычи полезных ископаемых (09)</t>
  </si>
  <si>
    <t>Широбокова Юлия Нугзаровна; тел.57-18-11</t>
  </si>
  <si>
    <t xml:space="preserve">Индекс-дефлятор </t>
  </si>
  <si>
    <t>Объем  отгруженных товаров собственного производства,выполненных работ и услуг собственными силами- Раздел А: Сельское, лесное хозяйство, охота, рыболовство и рыбоводство (в части лесного хозяйства)</t>
  </si>
  <si>
    <t>Каневское ГПУ</t>
  </si>
  <si>
    <t>ООО Лимонадная фабрика "Майкопская"</t>
  </si>
  <si>
    <t>Прочие</t>
  </si>
  <si>
    <t>ООО Майкопский пивоваренный завод "Конкорд"</t>
  </si>
  <si>
    <t>ООО "Майкопское пиво"</t>
  </si>
  <si>
    <t>ЗАО Молкомбинат "Адыгейский"</t>
  </si>
  <si>
    <t xml:space="preserve">      в % к предыд.году</t>
  </si>
  <si>
    <t xml:space="preserve">       в действующих ценах </t>
  </si>
  <si>
    <t>ООО "Комплекс-Агро"</t>
  </si>
  <si>
    <t>ООО"МПК" Пивоваренный завод Майкопский</t>
  </si>
  <si>
    <t>ООО "Питейный дом"</t>
  </si>
  <si>
    <t>ООО Торговый Дом "Виктория"</t>
  </si>
  <si>
    <t>ЗАО Шпагатная фабрика "Майкопская"</t>
  </si>
  <si>
    <t>ООО "ЛЗП"</t>
  </si>
  <si>
    <t xml:space="preserve">прочие </t>
  </si>
  <si>
    <t xml:space="preserve"> по микропредприятиям</t>
  </si>
  <si>
    <t>ООО "Эко-Паркет"</t>
  </si>
  <si>
    <t>Подраздел 17; 18: Производство бумаги и бумажных изделий; Деятельность полиграфическая и копирование носителей информации</t>
  </si>
  <si>
    <t>ООО "Картонтара"</t>
  </si>
  <si>
    <t>ОАО "Полиграф-Юг"</t>
  </si>
  <si>
    <t>Подраздел 25: Производство готовых металлических изделий, кроме машин и оборудования</t>
  </si>
  <si>
    <t xml:space="preserve"> по малым предприятиям</t>
  </si>
  <si>
    <t>Подраздел 24: Производство металлургическое</t>
  </si>
  <si>
    <t>ПАО "ЗАРЕМ"</t>
  </si>
  <si>
    <t>ООО "Майкопский машзавод"</t>
  </si>
  <si>
    <t>Майкопский филиал ФГУП "Московское ПрОП" Минтруда России</t>
  </si>
  <si>
    <t>АО "Газпром газораспределение Майкоп"</t>
  </si>
  <si>
    <t>ООО "Майкопская ТЭЦ"</t>
  </si>
  <si>
    <t>Ф-л ОАО "АТЭК" Майкопские тепловые сети"</t>
  </si>
  <si>
    <t>АО "Адыгэнергострой"</t>
  </si>
  <si>
    <t>ЗАО "Молкомбинат" Адыгейский</t>
  </si>
  <si>
    <t>Майкопская ГЭС ООО "Лукойл - Экоэнерго"</t>
  </si>
  <si>
    <t>ООО "Газпром межрегионгаз Майкоп"</t>
  </si>
  <si>
    <t>ООО "Газпром трансгаз Краснодар"</t>
  </si>
  <si>
    <t>МУП "Майкопводоканал"</t>
  </si>
  <si>
    <t>ООО ППП "Буран"</t>
  </si>
  <si>
    <t>ООО Майкопская нерудная компания"</t>
  </si>
  <si>
    <t>Подраздел 26: Производство оборудования компьютерного, электронного и оптического</t>
  </si>
  <si>
    <t>Подраздел 31, 32: Производство прочих готовых изделий</t>
  </si>
  <si>
    <t>ООО "Зарем П"</t>
  </si>
  <si>
    <t xml:space="preserve">Прогноз  ПРОМЫШЛЕННОСТИ МО "Город Майкоп" на 2022- 2024 годы </t>
  </si>
  <si>
    <t>2024 год</t>
  </si>
  <si>
    <t>Подраздел 08: Добыча прочих полезных ископаемых</t>
  </si>
  <si>
    <t>Подраздел С 10: Производство пищевых продуктов</t>
  </si>
  <si>
    <t>МПП "Киево-Жураки"</t>
  </si>
  <si>
    <t>Подраздел С 11: Производство напитков</t>
  </si>
  <si>
    <t>кр.и ср.</t>
  </si>
  <si>
    <t>ОКВЭД</t>
  </si>
  <si>
    <t>Факт</t>
  </si>
  <si>
    <t>2019 г.</t>
  </si>
  <si>
    <t>2020 г.</t>
  </si>
  <si>
    <t>Темп роста в сопост. ценах</t>
  </si>
  <si>
    <t>РАЗДЕЛ В «ДОБЫЧА ПОЛЕЗНЫХ ИСКОПАЕМЫХ»</t>
  </si>
  <si>
    <t>Подраздел 08 Добыча прочих полезных ископаемых</t>
  </si>
  <si>
    <t>РАЗДЕЛ С ОБРАБАТЫВАЮЩИЕ ПРОИЗВОДСТВА</t>
  </si>
  <si>
    <t>Подраздел 10 производство пищевых продуктов</t>
  </si>
  <si>
    <t>2 306,9</t>
  </si>
  <si>
    <t>4 054,3</t>
  </si>
  <si>
    <t>Подраздел 11 производство напитков</t>
  </si>
  <si>
    <t>3 802,8</t>
  </si>
  <si>
    <t>3 652,3</t>
  </si>
  <si>
    <t>Подраздел 13 производство текстильных изделий</t>
  </si>
  <si>
    <t>Подраздел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</si>
  <si>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Подраздел 17, 18 производство бумаги и бумажных изделий; деятельность полиграфическая и копирование носителей информации</t>
  </si>
  <si>
    <t>5 784,9</t>
  </si>
  <si>
    <t>5 029,7</t>
  </si>
  <si>
    <t>Подраздел 20 производство химических веществ и химических продуктов</t>
  </si>
  <si>
    <t>Подраздел 22 Производство резиновых и пластмассовых изделий</t>
  </si>
  <si>
    <t>Подраздел 23 производство прочих неметаллических минеральных продуктов</t>
  </si>
  <si>
    <t>Подраздел 24 Производство металлургическое</t>
  </si>
  <si>
    <t>Подраздел 25 производство готовых металлических изделий</t>
  </si>
  <si>
    <t>Подраздел 26 производство компьютеров, электронных и оптических изделий</t>
  </si>
  <si>
    <t>Подраздел 28 производство машин и оборудования, не включенного в другие группировки</t>
  </si>
  <si>
    <t>1 585,5</t>
  </si>
  <si>
    <t>Подраздел 31, 32, 33 производство прочих готовых изделий</t>
  </si>
  <si>
    <t>РАЗДЕЛ D ОБЕСПЕЧЕНИЕ ЭЛЕКТРИЧЕСКОЙ ЭНЕРГИЕЙ, ГАЗОМ И ПАРОМ; КОНДИЦИОНИРОВАНИЕ ВОЗДУХА</t>
  </si>
  <si>
    <t>РАЗДЕЛ Е ВОДОСНАБЖЕНИЕ; ВОДООТВЕДЕНИЕ, ОРГАНИЗАЦИЯ СБОРА И УТИЛИЗАЦИИ ОТХОДОВ, ДЕЯТЕЛЬНОСТЬ ПО ЛИКВИДАЦИИ ЗАГРЯЗНЕНИЙ</t>
  </si>
  <si>
    <t xml:space="preserve">ИТОГО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</si>
</sst>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40"/>
      <name val="Times New Roman"/>
      <family val="1"/>
    </font>
    <font>
      <i/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00B0F0"/>
      <name val="Times New Roman"/>
      <family val="1"/>
    </font>
    <font>
      <i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00B0F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73" fontId="2" fillId="0" borderId="10" xfId="0" applyNumberFormat="1" applyFont="1" applyFill="1" applyBorder="1" applyAlignment="1" applyProtection="1">
      <alignment vertical="center" wrapText="1"/>
      <protection/>
    </xf>
    <xf numFmtId="173" fontId="2" fillId="0" borderId="11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73" fontId="2" fillId="0" borderId="12" xfId="0" applyNumberFormat="1" applyFont="1" applyFill="1" applyBorder="1" applyAlignment="1" applyProtection="1">
      <alignment horizontal="center" vertical="center" wrapText="1"/>
      <protection/>
    </xf>
    <xf numFmtId="173" fontId="2" fillId="0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/>
      <protection hidden="1"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>
      <alignment horizontal="left"/>
    </xf>
    <xf numFmtId="173" fontId="5" fillId="0" borderId="10" xfId="0" applyNumberFormat="1" applyFont="1" applyFill="1" applyBorder="1" applyAlignment="1">
      <alignment horizontal="left"/>
    </xf>
    <xf numFmtId="173" fontId="4" fillId="0" borderId="13" xfId="0" applyNumberFormat="1" applyFont="1" applyFill="1" applyBorder="1" applyAlignment="1" applyProtection="1">
      <alignment/>
      <protection/>
    </xf>
    <xf numFmtId="173" fontId="2" fillId="0" borderId="10" xfId="0" applyNumberFormat="1" applyFont="1" applyFill="1" applyBorder="1" applyAlignment="1" applyProtection="1">
      <alignment/>
      <protection hidden="1" locked="0"/>
    </xf>
    <xf numFmtId="0" fontId="2" fillId="0" borderId="10" xfId="0" applyFont="1" applyFill="1" applyBorder="1" applyAlignment="1" applyProtection="1">
      <alignment/>
      <protection hidden="1"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hidden="1"/>
    </xf>
    <xf numFmtId="17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 hidden="1" locked="0"/>
    </xf>
    <xf numFmtId="173" fontId="2" fillId="0" borderId="16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right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/>
      <protection hidden="1" locked="0"/>
    </xf>
    <xf numFmtId="173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left"/>
    </xf>
    <xf numFmtId="178" fontId="2" fillId="0" borderId="10" xfId="0" applyNumberFormat="1" applyFont="1" applyBorder="1" applyAlignment="1" applyProtection="1">
      <alignment/>
      <protection hidden="1" locked="0"/>
    </xf>
    <xf numFmtId="173" fontId="2" fillId="0" borderId="10" xfId="0" applyNumberFormat="1" applyFont="1" applyFill="1" applyBorder="1" applyAlignment="1" applyProtection="1">
      <alignment horizontal="left" vertical="center"/>
      <protection/>
    </xf>
    <xf numFmtId="178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right"/>
    </xf>
    <xf numFmtId="173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 applyProtection="1">
      <alignment/>
      <protection locked="0"/>
    </xf>
    <xf numFmtId="173" fontId="2" fillId="0" borderId="10" xfId="0" applyNumberFormat="1" applyFont="1" applyBorder="1" applyAlignment="1" applyProtection="1">
      <alignment horizontal="left" vertical="center"/>
      <protection/>
    </xf>
    <xf numFmtId="178" fontId="51" fillId="0" borderId="10" xfId="0" applyNumberFormat="1" applyFont="1" applyFill="1" applyBorder="1" applyAlignment="1" applyProtection="1">
      <alignment/>
      <protection hidden="1" locked="0"/>
    </xf>
    <xf numFmtId="173" fontId="5" fillId="0" borderId="10" xfId="0" applyNumberFormat="1" applyFont="1" applyBorder="1" applyAlignment="1">
      <alignment horizontal="left"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/>
      <protection hidden="1" locked="0"/>
    </xf>
    <xf numFmtId="173" fontId="2" fillId="0" borderId="10" xfId="0" applyNumberFormat="1" applyFont="1" applyFill="1" applyBorder="1" applyAlignment="1">
      <alignment horizontal="left"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vertical="center" wrapText="1"/>
      <protection/>
    </xf>
    <xf numFmtId="173" fontId="5" fillId="0" borderId="10" xfId="0" applyNumberFormat="1" applyFont="1" applyFill="1" applyBorder="1" applyAlignment="1" applyProtection="1">
      <alignment/>
      <protection hidden="1" locked="0"/>
    </xf>
    <xf numFmtId="173" fontId="5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178" fontId="6" fillId="0" borderId="10" xfId="0" applyNumberFormat="1" applyFont="1" applyFill="1" applyBorder="1" applyAlignment="1" applyProtection="1">
      <alignment vertical="center" wrapText="1"/>
      <protection/>
    </xf>
    <xf numFmtId="178" fontId="10" fillId="0" borderId="10" xfId="0" applyNumberFormat="1" applyFont="1" applyFill="1" applyBorder="1" applyAlignment="1" applyProtection="1">
      <alignment vertical="center" wrapText="1"/>
      <protection/>
    </xf>
    <xf numFmtId="17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178" fontId="52" fillId="0" borderId="16" xfId="54" applyNumberFormat="1" applyFont="1" applyFill="1" applyBorder="1" applyAlignment="1" applyProtection="1">
      <alignment horizontal="right"/>
      <protection hidden="1" locked="0"/>
    </xf>
    <xf numFmtId="178" fontId="53" fillId="0" borderId="10" xfId="0" applyNumberFormat="1" applyFont="1" applyFill="1" applyBorder="1" applyAlignment="1" applyProtection="1">
      <alignment vertical="center" wrapText="1"/>
      <protection/>
    </xf>
    <xf numFmtId="178" fontId="51" fillId="0" borderId="10" xfId="0" applyNumberFormat="1" applyFont="1" applyFill="1" applyBorder="1" applyAlignment="1" applyProtection="1">
      <alignment/>
      <protection locked="0"/>
    </xf>
    <xf numFmtId="178" fontId="51" fillId="0" borderId="10" xfId="0" applyNumberFormat="1" applyFont="1" applyFill="1" applyBorder="1" applyAlignment="1" applyProtection="1">
      <alignment vertical="center" wrapText="1"/>
      <protection/>
    </xf>
    <xf numFmtId="178" fontId="52" fillId="0" borderId="10" xfId="54" applyNumberFormat="1" applyFont="1" applyFill="1" applyBorder="1" applyAlignment="1">
      <alignment horizontal="right"/>
      <protection/>
    </xf>
    <xf numFmtId="173" fontId="5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78" fontId="54" fillId="0" borderId="10" xfId="0" applyNumberFormat="1" applyFont="1" applyFill="1" applyBorder="1" applyAlignment="1" applyProtection="1">
      <alignment/>
      <protection hidden="1" locked="0"/>
    </xf>
    <xf numFmtId="0" fontId="5" fillId="0" borderId="10" xfId="0" applyFont="1" applyFill="1" applyBorder="1" applyAlignment="1" applyProtection="1">
      <alignment/>
      <protection hidden="1" locked="0"/>
    </xf>
    <xf numFmtId="0" fontId="5" fillId="0" borderId="10" xfId="0" applyFont="1" applyFill="1" applyBorder="1" applyAlignment="1" applyProtection="1">
      <alignment/>
      <protection locked="0"/>
    </xf>
    <xf numFmtId="4" fontId="54" fillId="0" borderId="10" xfId="0" applyNumberFormat="1" applyFont="1" applyFill="1" applyBorder="1" applyAlignment="1" applyProtection="1">
      <alignment/>
      <protection hidden="1" locked="0"/>
    </xf>
    <xf numFmtId="0" fontId="54" fillId="0" borderId="10" xfId="0" applyFont="1" applyFill="1" applyBorder="1" applyAlignment="1" applyProtection="1">
      <alignment vertical="center" wrapText="1"/>
      <protection/>
    </xf>
    <xf numFmtId="178" fontId="54" fillId="0" borderId="10" xfId="0" applyNumberFormat="1" applyFont="1" applyFill="1" applyBorder="1" applyAlignment="1" applyProtection="1">
      <alignment vertical="center" wrapText="1"/>
      <protection/>
    </xf>
    <xf numFmtId="173" fontId="55" fillId="0" borderId="0" xfId="33" applyNumberFormat="1" applyFont="1" applyFill="1" applyAlignment="1" quotePrefix="1">
      <alignment horizontal="right" wrapText="1"/>
      <protection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73" fontId="5" fillId="0" borderId="16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left"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/>
    </xf>
    <xf numFmtId="173" fontId="5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8"/>
  <sheetViews>
    <sheetView tabSelected="1" zoomScale="110" zoomScaleNormal="110" zoomScaleSheetLayoutView="100" zoomScalePageLayoutView="0" workbookViewId="0" topLeftCell="A1">
      <pane xSplit="1" ySplit="5" topLeftCell="B4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08" sqref="E508"/>
    </sheetView>
  </sheetViews>
  <sheetFormatPr defaultColWidth="9.00390625" defaultRowHeight="12.75"/>
  <cols>
    <col min="1" max="1" width="29.75390625" style="15" customWidth="1"/>
    <col min="2" max="2" width="11.875" style="15" customWidth="1"/>
    <col min="3" max="3" width="11.625" style="15" customWidth="1"/>
    <col min="4" max="4" width="11.25390625" style="15" customWidth="1"/>
    <col min="5" max="5" width="11.625" style="15" customWidth="1"/>
    <col min="6" max="7" width="10.25390625" style="15" customWidth="1"/>
    <col min="8" max="9" width="10.875" style="15" customWidth="1"/>
    <col min="10" max="10" width="11.875" style="15" customWidth="1"/>
    <col min="11" max="11" width="11.25390625" style="15" customWidth="1"/>
    <col min="12" max="16384" width="9.125" style="15" customWidth="1"/>
  </cols>
  <sheetData>
    <row r="1" spans="1:11" ht="12.75">
      <c r="A1" s="154" t="s">
        <v>150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.75">
      <c r="A3" s="156" t="s">
        <v>0</v>
      </c>
      <c r="B3" s="118" t="s">
        <v>1</v>
      </c>
      <c r="C3" s="158"/>
      <c r="D3" s="158"/>
      <c r="E3" s="19" t="s">
        <v>2</v>
      </c>
      <c r="F3" s="157"/>
      <c r="G3" s="157"/>
      <c r="H3" s="157"/>
      <c r="I3" s="157"/>
      <c r="J3" s="157"/>
      <c r="K3" s="157"/>
    </row>
    <row r="4" spans="1:11" ht="25.5" customHeight="1">
      <c r="A4" s="156"/>
      <c r="B4" s="119"/>
      <c r="C4" s="142">
        <v>2019</v>
      </c>
      <c r="D4" s="118">
        <v>2020</v>
      </c>
      <c r="E4" s="118">
        <v>2021</v>
      </c>
      <c r="F4" s="118" t="s">
        <v>103</v>
      </c>
      <c r="G4" s="159"/>
      <c r="H4" s="118" t="s">
        <v>104</v>
      </c>
      <c r="I4" s="159"/>
      <c r="J4" s="118" t="s">
        <v>151</v>
      </c>
      <c r="K4" s="159"/>
    </row>
    <row r="5" spans="1:11" ht="28.5" customHeight="1">
      <c r="A5" s="156"/>
      <c r="B5" s="119"/>
      <c r="C5" s="143"/>
      <c r="D5" s="118"/>
      <c r="E5" s="118"/>
      <c r="F5" s="4" t="s">
        <v>81</v>
      </c>
      <c r="G5" s="4" t="s">
        <v>82</v>
      </c>
      <c r="H5" s="4" t="s">
        <v>81</v>
      </c>
      <c r="I5" s="4" t="s">
        <v>82</v>
      </c>
      <c r="J5" s="4" t="s">
        <v>81</v>
      </c>
      <c r="K5" s="4" t="s">
        <v>82</v>
      </c>
    </row>
    <row r="6" spans="1:11" ht="20.25" customHeight="1">
      <c r="A6" s="21" t="s">
        <v>8</v>
      </c>
      <c r="B6" s="22"/>
      <c r="C6" s="23"/>
      <c r="D6" s="23"/>
      <c r="E6" s="23"/>
      <c r="F6" s="23"/>
      <c r="G6" s="23"/>
      <c r="H6" s="23"/>
      <c r="I6" s="23"/>
      <c r="J6" s="23"/>
      <c r="K6" s="90"/>
    </row>
    <row r="7" spans="1:11" ht="78.75" customHeight="1">
      <c r="A7" s="1" t="s">
        <v>86</v>
      </c>
      <c r="B7" s="2" t="s">
        <v>35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2.75">
      <c r="A8" s="91" t="s">
        <v>87</v>
      </c>
      <c r="B8" s="25" t="s">
        <v>67</v>
      </c>
      <c r="C8" s="64">
        <f>C12+C17</f>
        <v>18526979.85</v>
      </c>
      <c r="D8" s="64">
        <f aca="true" t="shared" si="0" ref="D8:K8">D12+D17</f>
        <v>17141307.185647998</v>
      </c>
      <c r="E8" s="64">
        <f t="shared" si="0"/>
        <v>19166585.793286942</v>
      </c>
      <c r="F8" s="64">
        <f t="shared" si="0"/>
        <v>19412399.358736433</v>
      </c>
      <c r="G8" s="64">
        <f t="shared" si="0"/>
        <v>19687533.154856797</v>
      </c>
      <c r="H8" s="64">
        <f t="shared" si="0"/>
        <v>20057717.752075825</v>
      </c>
      <c r="I8" s="64">
        <f t="shared" si="0"/>
        <v>20553462.123615976</v>
      </c>
      <c r="J8" s="64">
        <f t="shared" si="0"/>
        <v>20516674.112187218</v>
      </c>
      <c r="K8" s="64">
        <f t="shared" si="0"/>
        <v>21064296.027018167</v>
      </c>
    </row>
    <row r="9" spans="1:11" ht="12.75">
      <c r="A9" s="12" t="s">
        <v>37</v>
      </c>
      <c r="B9" s="25" t="s">
        <v>39</v>
      </c>
      <c r="C9" s="64"/>
      <c r="D9" s="64">
        <f>D8*100/C8</f>
        <v>92.52078495485597</v>
      </c>
      <c r="E9" s="64">
        <f>E8*100/D8</f>
        <v>111.81519347214464</v>
      </c>
      <c r="F9" s="64">
        <f>F8*100/E8</f>
        <v>101.28251097039718</v>
      </c>
      <c r="G9" s="64">
        <f>G8*100/E8</f>
        <v>102.7179977028163</v>
      </c>
      <c r="H9" s="64">
        <f>H8*100/F8</f>
        <v>103.32425879673123</v>
      </c>
      <c r="I9" s="64">
        <f>I8*100/G8</f>
        <v>104.39836195803719</v>
      </c>
      <c r="J9" s="64">
        <f>J8*100/H8</f>
        <v>102.28817837494944</v>
      </c>
      <c r="K9" s="64">
        <f>K8*100/I8</f>
        <v>102.48539102721406</v>
      </c>
    </row>
    <row r="10" spans="1:11" ht="12.75">
      <c r="A10" s="12" t="s">
        <v>38</v>
      </c>
      <c r="B10" s="25" t="s">
        <v>67</v>
      </c>
      <c r="C10" s="64">
        <f>C14+C19</f>
        <v>18526979.85</v>
      </c>
      <c r="D10" s="64">
        <f aca="true" t="shared" si="1" ref="D10:K10">D14+D19</f>
        <v>18188443.275688</v>
      </c>
      <c r="E10" s="64">
        <f t="shared" si="1"/>
        <v>22070222.052189913</v>
      </c>
      <c r="F10" s="64">
        <f t="shared" si="1"/>
        <v>23065210.774909165</v>
      </c>
      <c r="G10" s="64">
        <f t="shared" si="1"/>
        <v>23368078.5557957</v>
      </c>
      <c r="H10" s="64">
        <f t="shared" si="1"/>
        <v>24497133.606176727</v>
      </c>
      <c r="I10" s="64">
        <f t="shared" si="1"/>
        <v>25126925.855944134</v>
      </c>
      <c r="J10" s="64">
        <f t="shared" si="1"/>
        <v>25839930.484696798</v>
      </c>
      <c r="K10" s="64">
        <f t="shared" si="1"/>
        <v>26499815.863743436</v>
      </c>
    </row>
    <row r="11" spans="1:11" ht="12.75">
      <c r="A11" s="28" t="s">
        <v>105</v>
      </c>
      <c r="B11" s="29"/>
      <c r="C11" s="64"/>
      <c r="D11" s="86"/>
      <c r="E11" s="86"/>
      <c r="F11" s="86"/>
      <c r="G11" s="86"/>
      <c r="H11" s="86"/>
      <c r="I11" s="86"/>
      <c r="J11" s="86"/>
      <c r="K11" s="86"/>
    </row>
    <row r="12" spans="1:11" ht="15.75" customHeight="1">
      <c r="A12" s="91" t="s">
        <v>87</v>
      </c>
      <c r="B12" s="25" t="s">
        <v>67</v>
      </c>
      <c r="C12" s="64">
        <f aca="true" t="shared" si="2" ref="C12:K12">C26+C42+C115+C424+C499</f>
        <v>2480470.6999999997</v>
      </c>
      <c r="D12" s="64">
        <f t="shared" si="2"/>
        <v>2347761.7923</v>
      </c>
      <c r="E12" s="64">
        <f t="shared" si="2"/>
        <v>2301967.3423812</v>
      </c>
      <c r="F12" s="64">
        <f t="shared" si="2"/>
        <v>2333010.857874602</v>
      </c>
      <c r="G12" s="64">
        <f t="shared" si="2"/>
        <v>2345124.4355117423</v>
      </c>
      <c r="H12" s="64">
        <f t="shared" si="2"/>
        <v>2212057.997111193</v>
      </c>
      <c r="I12" s="64">
        <f t="shared" si="2"/>
        <v>2245304.342658809</v>
      </c>
      <c r="J12" s="64">
        <f t="shared" si="2"/>
        <v>2271837.033664792</v>
      </c>
      <c r="K12" s="64">
        <f t="shared" si="2"/>
        <v>2310211.483570935</v>
      </c>
    </row>
    <row r="13" spans="1:11" ht="12.75">
      <c r="A13" s="12" t="s">
        <v>37</v>
      </c>
      <c r="B13" s="2" t="s">
        <v>39</v>
      </c>
      <c r="C13" s="64"/>
      <c r="D13" s="64">
        <f>D12*100/C12</f>
        <v>94.64984981681098</v>
      </c>
      <c r="E13" s="64">
        <f>E12*100/D12</f>
        <v>98.04944223604826</v>
      </c>
      <c r="F13" s="64">
        <f>F12*100/E12</f>
        <v>101.34856454832631</v>
      </c>
      <c r="G13" s="64">
        <f>G12*100/E12</f>
        <v>101.87479171993378</v>
      </c>
      <c r="H13" s="64">
        <f>H12*100/F12</f>
        <v>94.81558946221114</v>
      </c>
      <c r="I13" s="64">
        <f>I12*100/G12</f>
        <v>95.74350548988454</v>
      </c>
      <c r="J13" s="64">
        <f>J12*100/H12</f>
        <v>102.7024172346144</v>
      </c>
      <c r="K13" s="64">
        <f>K12*100/I12</f>
        <v>102.89079478799144</v>
      </c>
    </row>
    <row r="14" spans="1:11" ht="12.75">
      <c r="A14" s="12" t="s">
        <v>38</v>
      </c>
      <c r="B14" s="2" t="s">
        <v>35</v>
      </c>
      <c r="C14" s="64">
        <f aca="true" t="shared" si="3" ref="C14:K14">C24+C44+C117+C426+C501</f>
        <v>2480470.6999999997</v>
      </c>
      <c r="D14" s="64">
        <f t="shared" si="3"/>
        <v>2498535.8756879997</v>
      </c>
      <c r="E14" s="64">
        <f t="shared" si="3"/>
        <v>2544654.104222478</v>
      </c>
      <c r="F14" s="64">
        <f t="shared" si="3"/>
        <v>2667892.168024306</v>
      </c>
      <c r="G14" s="64">
        <f t="shared" si="3"/>
        <v>2680548.3188122483</v>
      </c>
      <c r="H14" s="64">
        <f t="shared" si="3"/>
        <v>2606033.9875245993</v>
      </c>
      <c r="I14" s="64">
        <f t="shared" si="3"/>
        <v>2642407.4758933913</v>
      </c>
      <c r="J14" s="64">
        <f t="shared" si="3"/>
        <v>2782835.710676832</v>
      </c>
      <c r="K14" s="64">
        <f t="shared" si="3"/>
        <v>2825891.583653269</v>
      </c>
    </row>
    <row r="15" spans="1:11" ht="25.5" customHeight="1" hidden="1">
      <c r="A15" s="2" t="s">
        <v>36</v>
      </c>
      <c r="B15" s="11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2.75">
      <c r="A16" s="124" t="s">
        <v>79</v>
      </c>
      <c r="B16" s="125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2.75">
      <c r="A17" s="91" t="s">
        <v>87</v>
      </c>
      <c r="B17" s="25" t="s">
        <v>67</v>
      </c>
      <c r="C17" s="64">
        <f aca="true" t="shared" si="4" ref="C17:K17">C32+C47+C119+C430+C505</f>
        <v>16046509.15</v>
      </c>
      <c r="D17" s="64">
        <f t="shared" si="4"/>
        <v>14793545.393347997</v>
      </c>
      <c r="E17" s="64">
        <f t="shared" si="4"/>
        <v>16864618.45090574</v>
      </c>
      <c r="F17" s="64">
        <f t="shared" si="4"/>
        <v>17079388.50086183</v>
      </c>
      <c r="G17" s="64">
        <f t="shared" si="4"/>
        <v>17342408.719345056</v>
      </c>
      <c r="H17" s="64">
        <f t="shared" si="4"/>
        <v>17845659.75496463</v>
      </c>
      <c r="I17" s="64">
        <f t="shared" si="4"/>
        <v>18308157.780957166</v>
      </c>
      <c r="J17" s="64">
        <f t="shared" si="4"/>
        <v>18244837.078522425</v>
      </c>
      <c r="K17" s="64">
        <f t="shared" si="4"/>
        <v>18754084.543447234</v>
      </c>
    </row>
    <row r="18" spans="1:11" ht="12.75">
      <c r="A18" s="12" t="s">
        <v>37</v>
      </c>
      <c r="B18" s="2" t="s">
        <v>39</v>
      </c>
      <c r="C18" s="64"/>
      <c r="D18" s="64">
        <f>D17*100/C17</f>
        <v>92.19167393394093</v>
      </c>
      <c r="E18" s="64">
        <f>E17*100/D17</f>
        <v>113.99984251570291</v>
      </c>
      <c r="F18" s="64">
        <f>F17*100/E17</f>
        <v>101.27349486489305</v>
      </c>
      <c r="G18" s="64">
        <f>G17*100/E17</f>
        <v>102.8330926657499</v>
      </c>
      <c r="H18" s="64">
        <f>H17*100/F17</f>
        <v>104.48652628321051</v>
      </c>
      <c r="I18" s="64">
        <f>I17*100/G17</f>
        <v>105.56871353478621</v>
      </c>
      <c r="J18" s="64">
        <f>J17*100/H17</f>
        <v>102.2368314146903</v>
      </c>
      <c r="K18" s="64">
        <f>K17*100/I17</f>
        <v>102.4356724899645</v>
      </c>
    </row>
    <row r="19" spans="1:11" ht="12.75">
      <c r="A19" s="12" t="s">
        <v>38</v>
      </c>
      <c r="B19" s="2" t="s">
        <v>67</v>
      </c>
      <c r="C19" s="64">
        <f aca="true" t="shared" si="5" ref="C19:K19">C34+C49+C121+C432+C507</f>
        <v>16046509.15</v>
      </c>
      <c r="D19" s="64">
        <f t="shared" si="5"/>
        <v>15689907.399999999</v>
      </c>
      <c r="E19" s="64">
        <f t="shared" si="5"/>
        <v>19525567.947967436</v>
      </c>
      <c r="F19" s="64">
        <f t="shared" si="5"/>
        <v>20397318.60688486</v>
      </c>
      <c r="G19" s="64">
        <f t="shared" si="5"/>
        <v>20687530.236983452</v>
      </c>
      <c r="H19" s="64">
        <f t="shared" si="5"/>
        <v>21891099.618652128</v>
      </c>
      <c r="I19" s="64">
        <f t="shared" si="5"/>
        <v>22484518.380050745</v>
      </c>
      <c r="J19" s="64">
        <f t="shared" si="5"/>
        <v>23057094.774019964</v>
      </c>
      <c r="K19" s="64">
        <f t="shared" si="5"/>
        <v>23673924.280090168</v>
      </c>
    </row>
    <row r="20" spans="1:11" ht="29.25" customHeight="1" hidden="1">
      <c r="A20" s="2" t="s">
        <v>36</v>
      </c>
      <c r="B20" s="2"/>
      <c r="C20" s="26"/>
      <c r="D20" s="26"/>
      <c r="E20" s="26"/>
      <c r="F20" s="26"/>
      <c r="G20" s="26"/>
      <c r="H20" s="26"/>
      <c r="I20" s="26"/>
      <c r="J20" s="26"/>
      <c r="K20" s="30"/>
    </row>
    <row r="21" spans="1:11" ht="113.25" customHeight="1" hidden="1">
      <c r="A21" s="3" t="s">
        <v>109</v>
      </c>
      <c r="B21" s="2"/>
      <c r="C21" s="64"/>
      <c r="D21" s="24"/>
      <c r="E21" s="24"/>
      <c r="F21" s="24"/>
      <c r="G21" s="24"/>
      <c r="H21" s="24"/>
      <c r="I21" s="24"/>
      <c r="J21" s="24"/>
      <c r="K21" s="27"/>
    </row>
    <row r="22" spans="1:11" ht="12.75" hidden="1">
      <c r="A22" s="91" t="s">
        <v>87</v>
      </c>
      <c r="B22" s="25" t="s">
        <v>67</v>
      </c>
      <c r="C22" s="64">
        <f>C26+C32</f>
        <v>0</v>
      </c>
      <c r="D22" s="26">
        <f aca="true" t="shared" si="6" ref="D22:K22">D26+D32</f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  <c r="I22" s="26">
        <f t="shared" si="6"/>
        <v>0</v>
      </c>
      <c r="J22" s="26">
        <f t="shared" si="6"/>
        <v>0</v>
      </c>
      <c r="K22" s="26">
        <f t="shared" si="6"/>
        <v>0</v>
      </c>
    </row>
    <row r="23" spans="1:11" ht="12.75" hidden="1">
      <c r="A23" s="12" t="s">
        <v>37</v>
      </c>
      <c r="B23" s="2" t="s">
        <v>39</v>
      </c>
      <c r="C23" s="64"/>
      <c r="D23" s="64" t="e">
        <f>D22*100/C22</f>
        <v>#DIV/0!</v>
      </c>
      <c r="E23" s="64" t="e">
        <f>E22*100/D22</f>
        <v>#DIV/0!</v>
      </c>
      <c r="F23" s="64" t="e">
        <f>F22*100/E22</f>
        <v>#DIV/0!</v>
      </c>
      <c r="G23" s="64" t="e">
        <f>G22*100/E22</f>
        <v>#DIV/0!</v>
      </c>
      <c r="H23" s="64" t="e">
        <f>H22*100/F22</f>
        <v>#DIV/0!</v>
      </c>
      <c r="I23" s="64" t="e">
        <f>I22*100/G22</f>
        <v>#DIV/0!</v>
      </c>
      <c r="J23" s="64" t="e">
        <f>J22*100/H22</f>
        <v>#DIV/0!</v>
      </c>
      <c r="K23" s="64" t="e">
        <f>K22*100/I22</f>
        <v>#DIV/0!</v>
      </c>
    </row>
    <row r="24" spans="1:11" ht="12.75" hidden="1">
      <c r="A24" s="12" t="s">
        <v>38</v>
      </c>
      <c r="B24" s="2" t="s">
        <v>67</v>
      </c>
      <c r="C24" s="64">
        <f>C28+C34</f>
        <v>0</v>
      </c>
      <c r="D24" s="26">
        <f aca="true" t="shared" si="7" ref="D24:K24">D28+D34</f>
        <v>0</v>
      </c>
      <c r="E24" s="26">
        <f t="shared" si="7"/>
        <v>0</v>
      </c>
      <c r="F24" s="26">
        <f t="shared" si="7"/>
        <v>0</v>
      </c>
      <c r="G24" s="26">
        <f t="shared" si="7"/>
        <v>0</v>
      </c>
      <c r="H24" s="26">
        <f t="shared" si="7"/>
        <v>0</v>
      </c>
      <c r="I24" s="26">
        <f t="shared" si="7"/>
        <v>0</v>
      </c>
      <c r="J24" s="26">
        <f t="shared" si="7"/>
        <v>0</v>
      </c>
      <c r="K24" s="26">
        <f t="shared" si="7"/>
        <v>0</v>
      </c>
    </row>
    <row r="25" spans="1:11" ht="12.75" hidden="1">
      <c r="A25" s="28" t="s">
        <v>105</v>
      </c>
      <c r="B25" s="29"/>
      <c r="C25" s="64"/>
      <c r="D25" s="24"/>
      <c r="E25" s="24"/>
      <c r="F25" s="24"/>
      <c r="G25" s="24"/>
      <c r="H25" s="24"/>
      <c r="I25" s="24"/>
      <c r="J25" s="24"/>
      <c r="K25" s="27"/>
    </row>
    <row r="26" spans="1:11" ht="12.75" hidden="1">
      <c r="A26" s="91" t="s">
        <v>87</v>
      </c>
      <c r="B26" s="25" t="s">
        <v>67</v>
      </c>
      <c r="C26" s="64">
        <f>C28</f>
        <v>0</v>
      </c>
      <c r="D26" s="24"/>
      <c r="E26" s="26">
        <f>D26*E27/100</f>
        <v>0</v>
      </c>
      <c r="F26" s="26">
        <f>E26*F27/100</f>
        <v>0</v>
      </c>
      <c r="G26" s="26">
        <f>E26*G27/100</f>
        <v>0</v>
      </c>
      <c r="H26" s="26">
        <f>F26*H27/100</f>
        <v>0</v>
      </c>
      <c r="I26" s="26">
        <f>G26*I27/100</f>
        <v>0</v>
      </c>
      <c r="J26" s="26">
        <f>H26*J27/100</f>
        <v>0</v>
      </c>
      <c r="K26" s="26">
        <f>I26*K27/100</f>
        <v>0</v>
      </c>
    </row>
    <row r="27" spans="1:11" ht="12.75" hidden="1">
      <c r="A27" s="12" t="s">
        <v>37</v>
      </c>
      <c r="B27" s="2" t="s">
        <v>39</v>
      </c>
      <c r="C27" s="64"/>
      <c r="D27" s="24"/>
      <c r="E27" s="26"/>
      <c r="F27" s="26"/>
      <c r="G27" s="26"/>
      <c r="H27" s="26"/>
      <c r="I27" s="26"/>
      <c r="J27" s="26"/>
      <c r="K27" s="26"/>
    </row>
    <row r="28" spans="1:11" ht="12.75" hidden="1">
      <c r="A28" s="12" t="s">
        <v>38</v>
      </c>
      <c r="B28" s="2" t="s">
        <v>35</v>
      </c>
      <c r="C28" s="64">
        <v>0</v>
      </c>
      <c r="D28" s="24">
        <v>0</v>
      </c>
      <c r="E28" s="26">
        <f>D28*E29*E27/10000</f>
        <v>0</v>
      </c>
      <c r="F28" s="26">
        <f>E28*F29*F27/10000</f>
        <v>0</v>
      </c>
      <c r="G28" s="26">
        <f>E28*G29*G27/10000</f>
        <v>0</v>
      </c>
      <c r="H28" s="26">
        <f>F28*H29*H27/10000</f>
        <v>0</v>
      </c>
      <c r="I28" s="26">
        <f>G28*I29*I27/10000</f>
        <v>0</v>
      </c>
      <c r="J28" s="26">
        <f>H28*J29*J27/10000</f>
        <v>0</v>
      </c>
      <c r="K28" s="26">
        <f>I28*K29*K27/10000</f>
        <v>0</v>
      </c>
    </row>
    <row r="29" spans="1:11" ht="12.75" hidden="1">
      <c r="A29" s="12" t="s">
        <v>108</v>
      </c>
      <c r="B29" s="2" t="s">
        <v>39</v>
      </c>
      <c r="C29" s="64"/>
      <c r="D29" s="24"/>
      <c r="E29" s="26"/>
      <c r="F29" s="26"/>
      <c r="G29" s="26"/>
      <c r="H29" s="26"/>
      <c r="I29" s="26"/>
      <c r="J29" s="26"/>
      <c r="K29" s="26"/>
    </row>
    <row r="30" spans="1:11" ht="25.5" customHeight="1" hidden="1">
      <c r="A30" s="2" t="s">
        <v>36</v>
      </c>
      <c r="B30" s="2"/>
      <c r="C30" s="64"/>
      <c r="D30" s="24"/>
      <c r="E30" s="26"/>
      <c r="F30" s="26"/>
      <c r="G30" s="26"/>
      <c r="H30" s="26"/>
      <c r="I30" s="26"/>
      <c r="J30" s="26"/>
      <c r="K30" s="26"/>
    </row>
    <row r="31" spans="1:11" ht="12.75" hidden="1">
      <c r="A31" s="124" t="s">
        <v>79</v>
      </c>
      <c r="B31" s="125"/>
      <c r="C31" s="64"/>
      <c r="D31" s="24"/>
      <c r="E31" s="26"/>
      <c r="F31" s="26"/>
      <c r="G31" s="26"/>
      <c r="H31" s="26"/>
      <c r="I31" s="26"/>
      <c r="J31" s="26"/>
      <c r="K31" s="26"/>
    </row>
    <row r="32" spans="1:11" ht="12.75" hidden="1">
      <c r="A32" s="91" t="s">
        <v>87</v>
      </c>
      <c r="B32" s="25" t="s">
        <v>67</v>
      </c>
      <c r="C32" s="64"/>
      <c r="D32" s="24">
        <v>0</v>
      </c>
      <c r="E32" s="26">
        <f>D32*E33/100</f>
        <v>0</v>
      </c>
      <c r="F32" s="26">
        <f>E32*F33/100</f>
        <v>0</v>
      </c>
      <c r="G32" s="26">
        <f>E32*G33/100</f>
        <v>0</v>
      </c>
      <c r="H32" s="26">
        <f>F32*H33/100</f>
        <v>0</v>
      </c>
      <c r="I32" s="26">
        <f>G32*I33/100</f>
        <v>0</v>
      </c>
      <c r="J32" s="26">
        <f>H32*J33/100</f>
        <v>0</v>
      </c>
      <c r="K32" s="26">
        <f>I32*K33/100</f>
        <v>0</v>
      </c>
    </row>
    <row r="33" spans="1:11" ht="12.75" hidden="1">
      <c r="A33" s="12" t="s">
        <v>37</v>
      </c>
      <c r="B33" s="2" t="s">
        <v>39</v>
      </c>
      <c r="C33" s="64"/>
      <c r="D33" s="24"/>
      <c r="E33" s="24"/>
      <c r="F33" s="24"/>
      <c r="G33" s="24"/>
      <c r="H33" s="24"/>
      <c r="I33" s="24"/>
      <c r="J33" s="24"/>
      <c r="K33" s="27"/>
    </row>
    <row r="34" spans="1:11" ht="12.75" hidden="1">
      <c r="A34" s="12" t="s">
        <v>38</v>
      </c>
      <c r="B34" s="2" t="s">
        <v>35</v>
      </c>
      <c r="C34" s="64"/>
      <c r="D34" s="24">
        <v>0</v>
      </c>
      <c r="E34" s="26">
        <f>D34*E35*E33/10000</f>
        <v>0</v>
      </c>
      <c r="F34" s="26">
        <f>E34*F35*F33/10000</f>
        <v>0</v>
      </c>
      <c r="G34" s="26">
        <f>E34*G35*G33/10000</f>
        <v>0</v>
      </c>
      <c r="H34" s="26">
        <f>F34*H35*H33/10000</f>
        <v>0</v>
      </c>
      <c r="I34" s="26">
        <f>G34*I35*I33/10000</f>
        <v>0</v>
      </c>
      <c r="J34" s="26">
        <f>H34*J35*J33/10000</f>
        <v>0</v>
      </c>
      <c r="K34" s="26">
        <f>I34*K35*K33/10000</f>
        <v>0</v>
      </c>
    </row>
    <row r="35" spans="1:11" ht="12.75" hidden="1">
      <c r="A35" s="12" t="s">
        <v>108</v>
      </c>
      <c r="B35" s="2" t="s">
        <v>39</v>
      </c>
      <c r="C35" s="24"/>
      <c r="D35" s="24"/>
      <c r="E35" s="24"/>
      <c r="F35" s="24"/>
      <c r="G35" s="24"/>
      <c r="H35" s="24"/>
      <c r="I35" s="24"/>
      <c r="J35" s="24"/>
      <c r="K35" s="27"/>
    </row>
    <row r="36" spans="1:11" ht="25.5" customHeight="1" hidden="1">
      <c r="A36" s="2" t="s">
        <v>36</v>
      </c>
      <c r="B36" s="2"/>
      <c r="C36" s="24"/>
      <c r="D36" s="24"/>
      <c r="E36" s="24"/>
      <c r="F36" s="24"/>
      <c r="G36" s="24"/>
      <c r="H36" s="24"/>
      <c r="I36" s="24"/>
      <c r="J36" s="24"/>
      <c r="K36" s="27"/>
    </row>
    <row r="37" spans="1:11" ht="85.5" customHeight="1">
      <c r="A37" s="3" t="s">
        <v>91</v>
      </c>
      <c r="B37" s="4"/>
      <c r="C37" s="110">
        <v>16816205</v>
      </c>
      <c r="D37" s="110">
        <v>15396810</v>
      </c>
      <c r="E37" s="110"/>
      <c r="F37" s="31"/>
      <c r="G37" s="31"/>
      <c r="H37" s="31"/>
      <c r="I37" s="31"/>
      <c r="J37" s="31"/>
      <c r="K37" s="31"/>
    </row>
    <row r="38" spans="1:11" ht="12.75">
      <c r="A38" s="91" t="s">
        <v>87</v>
      </c>
      <c r="B38" s="25" t="s">
        <v>67</v>
      </c>
      <c r="C38" s="64">
        <f>C51+C71+C95</f>
        <v>439924</v>
      </c>
      <c r="D38" s="64">
        <f aca="true" t="shared" si="8" ref="D38:K38">D51+D71+D95</f>
        <v>345328.80049999995</v>
      </c>
      <c r="E38" s="64">
        <f t="shared" si="8"/>
        <v>345328.80049999995</v>
      </c>
      <c r="F38" s="64">
        <f t="shared" si="8"/>
        <v>334968.93648499995</v>
      </c>
      <c r="G38" s="64">
        <f t="shared" si="8"/>
        <v>338422.22448999994</v>
      </c>
      <c r="H38" s="64">
        <f t="shared" si="8"/>
        <v>167484.46824249998</v>
      </c>
      <c r="I38" s="64">
        <f t="shared" si="8"/>
        <v>186132.22346949994</v>
      </c>
      <c r="J38" s="64">
        <f t="shared" si="8"/>
        <v>164134.77887764998</v>
      </c>
      <c r="K38" s="64">
        <f t="shared" si="8"/>
        <v>182409.57900010992</v>
      </c>
    </row>
    <row r="39" spans="1:11" ht="12.75">
      <c r="A39" s="12" t="s">
        <v>37</v>
      </c>
      <c r="B39" s="2" t="s">
        <v>39</v>
      </c>
      <c r="C39" s="64"/>
      <c r="D39" s="64">
        <f>D38*100/C38</f>
        <v>78.49737693328846</v>
      </c>
      <c r="E39" s="64">
        <f>E38*100/D38</f>
        <v>100</v>
      </c>
      <c r="F39" s="64">
        <f>F38*100/E38</f>
        <v>97</v>
      </c>
      <c r="G39" s="64">
        <f>G38*100/E38</f>
        <v>98</v>
      </c>
      <c r="H39" s="64">
        <f>H38*100/F38</f>
        <v>50</v>
      </c>
      <c r="I39" s="64">
        <f>I38*100/G38</f>
        <v>54.99999999999999</v>
      </c>
      <c r="J39" s="64">
        <f>J38*100/H38</f>
        <v>98</v>
      </c>
      <c r="K39" s="64">
        <f>K38*100/I38</f>
        <v>97.99999999999999</v>
      </c>
    </row>
    <row r="40" spans="1:11" ht="12.75">
      <c r="A40" s="12" t="s">
        <v>38</v>
      </c>
      <c r="B40" s="2" t="s">
        <v>67</v>
      </c>
      <c r="C40" s="64">
        <f>C53+C73+C97</f>
        <v>439924</v>
      </c>
      <c r="D40" s="64">
        <f aca="true" t="shared" si="9" ref="D40:K40">D53+D73+D97</f>
        <v>415000</v>
      </c>
      <c r="E40" s="64">
        <f t="shared" si="9"/>
        <v>424960</v>
      </c>
      <c r="F40" s="64">
        <f t="shared" si="9"/>
        <v>425401.9584</v>
      </c>
      <c r="G40" s="64">
        <f t="shared" si="9"/>
        <v>429787.5456</v>
      </c>
      <c r="H40" s="64">
        <f t="shared" si="9"/>
        <v>220358.2144512</v>
      </c>
      <c r="I40" s="64">
        <f t="shared" si="9"/>
        <v>244420.17718272004</v>
      </c>
      <c r="J40" s="64">
        <f t="shared" si="9"/>
        <v>224589.09216866302</v>
      </c>
      <c r="K40" s="64">
        <f t="shared" si="9"/>
        <v>248154.91749007202</v>
      </c>
    </row>
    <row r="41" spans="1:11" ht="12.75">
      <c r="A41" s="28" t="s">
        <v>105</v>
      </c>
      <c r="B41" s="29"/>
      <c r="C41" s="64"/>
      <c r="D41" s="31"/>
      <c r="E41" s="31"/>
      <c r="F41" s="31"/>
      <c r="G41" s="31"/>
      <c r="H41" s="31"/>
      <c r="I41" s="31"/>
      <c r="J41" s="31"/>
      <c r="K41" s="31"/>
    </row>
    <row r="42" spans="1:11" ht="12.75">
      <c r="A42" s="91" t="s">
        <v>87</v>
      </c>
      <c r="B42" s="25" t="s">
        <v>67</v>
      </c>
      <c r="C42" s="64">
        <f>C55+C75+C99</f>
        <v>439909.3</v>
      </c>
      <c r="D42" s="64">
        <f aca="true" t="shared" si="10" ref="D42:K42">D55+D75+D99</f>
        <v>345328.80049999995</v>
      </c>
      <c r="E42" s="64">
        <f t="shared" si="10"/>
        <v>345328.80049999995</v>
      </c>
      <c r="F42" s="64">
        <f t="shared" si="10"/>
        <v>334968.93648499995</v>
      </c>
      <c r="G42" s="64">
        <f t="shared" si="10"/>
        <v>338422.22448999994</v>
      </c>
      <c r="H42" s="64">
        <f t="shared" si="10"/>
        <v>167484.46824249998</v>
      </c>
      <c r="I42" s="64">
        <f t="shared" si="10"/>
        <v>186132.22346949994</v>
      </c>
      <c r="J42" s="64">
        <f t="shared" si="10"/>
        <v>164134.77887764998</v>
      </c>
      <c r="K42" s="64">
        <f t="shared" si="10"/>
        <v>182409.57900010992</v>
      </c>
    </row>
    <row r="43" spans="1:11" ht="12.75">
      <c r="A43" s="12" t="s">
        <v>37</v>
      </c>
      <c r="B43" s="2" t="s">
        <v>39</v>
      </c>
      <c r="C43" s="64"/>
      <c r="D43" s="64">
        <f>D42*100/C42</f>
        <v>78.5</v>
      </c>
      <c r="E43" s="64">
        <f>E42*100/D42</f>
        <v>100</v>
      </c>
      <c r="F43" s="64">
        <f>F42*100/E42</f>
        <v>97</v>
      </c>
      <c r="G43" s="64">
        <f>G42*100/E42</f>
        <v>98</v>
      </c>
      <c r="H43" s="64">
        <f>H42*100/F42</f>
        <v>50</v>
      </c>
      <c r="I43" s="64">
        <f>I42*100/G42</f>
        <v>54.99999999999999</v>
      </c>
      <c r="J43" s="64">
        <f>J42*100/H42</f>
        <v>98</v>
      </c>
      <c r="K43" s="64">
        <f>K42*100/I42</f>
        <v>97.99999999999999</v>
      </c>
    </row>
    <row r="44" spans="1:11" ht="12.75">
      <c r="A44" s="12" t="s">
        <v>38</v>
      </c>
      <c r="B44" s="2" t="s">
        <v>35</v>
      </c>
      <c r="C44" s="64">
        <f>C57+C77+C101</f>
        <v>439909.3</v>
      </c>
      <c r="D44" s="64">
        <f aca="true" t="shared" si="11" ref="D44:K44">D57+D77+D101</f>
        <v>415000</v>
      </c>
      <c r="E44" s="64">
        <f t="shared" si="11"/>
        <v>424960</v>
      </c>
      <c r="F44" s="64">
        <f t="shared" si="11"/>
        <v>425401.9584</v>
      </c>
      <c r="G44" s="64">
        <f t="shared" si="11"/>
        <v>429787.5456</v>
      </c>
      <c r="H44" s="64">
        <f t="shared" si="11"/>
        <v>220358.2144512</v>
      </c>
      <c r="I44" s="64">
        <f t="shared" si="11"/>
        <v>244420.17718272004</v>
      </c>
      <c r="J44" s="64">
        <f t="shared" si="11"/>
        <v>224589.09216866302</v>
      </c>
      <c r="K44" s="64">
        <f t="shared" si="11"/>
        <v>248154.91749007202</v>
      </c>
    </row>
    <row r="45" spans="1:11" ht="25.5">
      <c r="A45" s="2" t="s">
        <v>36</v>
      </c>
      <c r="B45" s="11"/>
      <c r="C45" s="64"/>
      <c r="D45" s="31"/>
      <c r="E45" s="31"/>
      <c r="F45" s="31"/>
      <c r="G45" s="31"/>
      <c r="H45" s="31"/>
      <c r="I45" s="31"/>
      <c r="J45" s="31"/>
      <c r="K45" s="31"/>
    </row>
    <row r="46" spans="1:11" ht="12.75">
      <c r="A46" s="124" t="s">
        <v>79</v>
      </c>
      <c r="B46" s="125"/>
      <c r="C46" s="64"/>
      <c r="D46" s="32"/>
      <c r="E46" s="32"/>
      <c r="F46" s="32"/>
      <c r="G46" s="32"/>
      <c r="H46" s="33"/>
      <c r="I46" s="33"/>
      <c r="J46" s="33"/>
      <c r="K46" s="33"/>
    </row>
    <row r="47" spans="1:11" ht="12.75">
      <c r="A47" s="91" t="s">
        <v>87</v>
      </c>
      <c r="B47" s="2" t="s">
        <v>67</v>
      </c>
      <c r="C47" s="64">
        <f>C61+C89+C105</f>
        <v>14.7</v>
      </c>
      <c r="D47" s="31">
        <f aca="true" t="shared" si="12" ref="D47:K47">D61+D89+D105</f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</row>
    <row r="48" spans="1:11" ht="12.75">
      <c r="A48" s="12" t="s">
        <v>37</v>
      </c>
      <c r="B48" s="2" t="s">
        <v>39</v>
      </c>
      <c r="C48" s="64"/>
      <c r="D48" s="64">
        <f>D47*100/C47</f>
        <v>0</v>
      </c>
      <c r="E48" s="64"/>
      <c r="F48" s="64"/>
      <c r="G48" s="64"/>
      <c r="H48" s="64"/>
      <c r="I48" s="64"/>
      <c r="J48" s="64"/>
      <c r="K48" s="64"/>
    </row>
    <row r="49" spans="1:11" ht="12.75">
      <c r="A49" s="12" t="s">
        <v>38</v>
      </c>
      <c r="B49" s="2" t="s">
        <v>35</v>
      </c>
      <c r="C49" s="64">
        <f>C63+C91+C107</f>
        <v>14.7</v>
      </c>
      <c r="D49" s="31">
        <f aca="true" t="shared" si="13" ref="D49:K49">D63+D91+D107</f>
        <v>0</v>
      </c>
      <c r="E49" s="31">
        <f t="shared" si="13"/>
        <v>0</v>
      </c>
      <c r="F49" s="31">
        <f t="shared" si="13"/>
        <v>0</v>
      </c>
      <c r="G49" s="31">
        <f t="shared" si="13"/>
        <v>0</v>
      </c>
      <c r="H49" s="31">
        <f t="shared" si="13"/>
        <v>0</v>
      </c>
      <c r="I49" s="31">
        <f t="shared" si="13"/>
        <v>0</v>
      </c>
      <c r="J49" s="31">
        <f t="shared" si="13"/>
        <v>0</v>
      </c>
      <c r="K49" s="31">
        <f t="shared" si="13"/>
        <v>0</v>
      </c>
    </row>
    <row r="50" spans="1:11" ht="25.5" hidden="1">
      <c r="A50" s="5" t="s">
        <v>101</v>
      </c>
      <c r="B50" s="4"/>
      <c r="C50" s="64"/>
      <c r="D50" s="34"/>
      <c r="E50" s="34"/>
      <c r="F50" s="34"/>
      <c r="G50" s="34"/>
      <c r="H50" s="34"/>
      <c r="I50" s="34"/>
      <c r="J50" s="34"/>
      <c r="K50" s="34"/>
    </row>
    <row r="51" spans="1:11" ht="12.75" hidden="1">
      <c r="A51" s="91" t="s">
        <v>87</v>
      </c>
      <c r="B51" s="25" t="s">
        <v>67</v>
      </c>
      <c r="C51" s="64">
        <f>C55+C61</f>
        <v>0</v>
      </c>
      <c r="D51" s="7">
        <f aca="true" t="shared" si="14" ref="D51:K51">D55+D61</f>
        <v>0</v>
      </c>
      <c r="E51" s="7">
        <f t="shared" si="14"/>
        <v>0</v>
      </c>
      <c r="F51" s="7">
        <f t="shared" si="14"/>
        <v>0</v>
      </c>
      <c r="G51" s="7">
        <f t="shared" si="14"/>
        <v>0</v>
      </c>
      <c r="H51" s="7">
        <f t="shared" si="14"/>
        <v>0</v>
      </c>
      <c r="I51" s="7">
        <f t="shared" si="14"/>
        <v>0</v>
      </c>
      <c r="J51" s="7">
        <f t="shared" si="14"/>
        <v>0</v>
      </c>
      <c r="K51" s="7">
        <f t="shared" si="14"/>
        <v>0</v>
      </c>
    </row>
    <row r="52" spans="1:11" ht="12.75" hidden="1">
      <c r="A52" s="12" t="s">
        <v>37</v>
      </c>
      <c r="B52" s="2" t="s">
        <v>39</v>
      </c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3.5" customHeight="1" hidden="1">
      <c r="A53" s="12" t="s">
        <v>38</v>
      </c>
      <c r="B53" s="2" t="s">
        <v>67</v>
      </c>
      <c r="C53" s="64">
        <f>C57+C63</f>
        <v>0</v>
      </c>
      <c r="D53" s="7">
        <f aca="true" t="shared" si="15" ref="D53:K53">D57+D63</f>
        <v>0</v>
      </c>
      <c r="E53" s="7">
        <f t="shared" si="15"/>
        <v>0</v>
      </c>
      <c r="F53" s="7">
        <f t="shared" si="15"/>
        <v>0</v>
      </c>
      <c r="G53" s="7">
        <f t="shared" si="15"/>
        <v>0</v>
      </c>
      <c r="H53" s="7">
        <f t="shared" si="15"/>
        <v>0</v>
      </c>
      <c r="I53" s="7">
        <f t="shared" si="15"/>
        <v>0</v>
      </c>
      <c r="J53" s="7">
        <f t="shared" si="15"/>
        <v>0</v>
      </c>
      <c r="K53" s="7">
        <f t="shared" si="15"/>
        <v>0</v>
      </c>
    </row>
    <row r="54" spans="1:11" ht="12.75" customHeight="1" hidden="1">
      <c r="A54" s="28" t="s">
        <v>105</v>
      </c>
      <c r="B54" s="29"/>
      <c r="C54" s="64"/>
      <c r="D54" s="7"/>
      <c r="E54" s="7"/>
      <c r="F54" s="7"/>
      <c r="G54" s="7"/>
      <c r="H54" s="7"/>
      <c r="I54" s="7"/>
      <c r="J54" s="7"/>
      <c r="K54" s="7"/>
    </row>
    <row r="55" spans="1:11" ht="12.75" customHeight="1" hidden="1">
      <c r="A55" s="91" t="s">
        <v>87</v>
      </c>
      <c r="B55" s="25" t="s">
        <v>67</v>
      </c>
      <c r="C55" s="64"/>
      <c r="D55" s="7"/>
      <c r="E55" s="7">
        <f>D55*E56/100</f>
        <v>0</v>
      </c>
      <c r="F55" s="7">
        <f>E55*F56/100</f>
        <v>0</v>
      </c>
      <c r="G55" s="7">
        <f>E55*G56/100</f>
        <v>0</v>
      </c>
      <c r="H55" s="7">
        <f>F55*H56/100</f>
        <v>0</v>
      </c>
      <c r="I55" s="7">
        <f>G55*I56/100</f>
        <v>0</v>
      </c>
      <c r="J55" s="7">
        <f>H55*J56/100</f>
        <v>0</v>
      </c>
      <c r="K55" s="7">
        <f>I55*K56/100</f>
        <v>0</v>
      </c>
    </row>
    <row r="56" spans="1:11" ht="12.75" customHeight="1" hidden="1">
      <c r="A56" s="12" t="s">
        <v>37</v>
      </c>
      <c r="B56" s="2" t="s">
        <v>39</v>
      </c>
      <c r="C56" s="64"/>
      <c r="D56" s="7"/>
      <c r="E56" s="7"/>
      <c r="F56" s="7"/>
      <c r="G56" s="7"/>
      <c r="H56" s="7"/>
      <c r="I56" s="7"/>
      <c r="J56" s="7"/>
      <c r="K56" s="7"/>
    </row>
    <row r="57" spans="1:11" ht="12.75" customHeight="1" hidden="1">
      <c r="A57" s="12" t="s">
        <v>38</v>
      </c>
      <c r="B57" s="2" t="s">
        <v>35</v>
      </c>
      <c r="C57" s="64"/>
      <c r="D57" s="7"/>
      <c r="E57" s="7">
        <f>D57*E58*E56/10000</f>
        <v>0</v>
      </c>
      <c r="F57" s="7">
        <f>E57*F58*F56/10000</f>
        <v>0</v>
      </c>
      <c r="G57" s="7">
        <f>E57*G58*G56/10000</f>
        <v>0</v>
      </c>
      <c r="H57" s="7">
        <f>F57*H58*H56/10000</f>
        <v>0</v>
      </c>
      <c r="I57" s="7">
        <f>G57*I58*I56/10000</f>
        <v>0</v>
      </c>
      <c r="J57" s="7">
        <f>H57*J58*J56/10000</f>
        <v>0</v>
      </c>
      <c r="K57" s="7">
        <f>I57*K58*K56/10000</f>
        <v>0</v>
      </c>
    </row>
    <row r="58" spans="1:11" ht="12.75" customHeight="1" hidden="1">
      <c r="A58" s="12" t="s">
        <v>108</v>
      </c>
      <c r="B58" s="2" t="s">
        <v>39</v>
      </c>
      <c r="C58" s="64"/>
      <c r="D58" s="7"/>
      <c r="E58" s="7"/>
      <c r="F58" s="7"/>
      <c r="G58" s="7"/>
      <c r="H58" s="7"/>
      <c r="I58" s="7"/>
      <c r="J58" s="7"/>
      <c r="K58" s="7"/>
    </row>
    <row r="59" spans="1:11" ht="27" customHeight="1" hidden="1">
      <c r="A59" s="2" t="s">
        <v>36</v>
      </c>
      <c r="B59" s="2"/>
      <c r="C59" s="64"/>
      <c r="D59" s="7"/>
      <c r="E59" s="7"/>
      <c r="F59" s="7"/>
      <c r="G59" s="7"/>
      <c r="H59" s="7"/>
      <c r="I59" s="7"/>
      <c r="J59" s="7"/>
      <c r="K59" s="7"/>
    </row>
    <row r="60" spans="1:11" ht="12.75" hidden="1">
      <c r="A60" s="124" t="s">
        <v>79</v>
      </c>
      <c r="B60" s="125"/>
      <c r="C60" s="64"/>
      <c r="D60" s="7"/>
      <c r="E60" s="7"/>
      <c r="F60" s="7"/>
      <c r="G60" s="7"/>
      <c r="H60" s="7"/>
      <c r="I60" s="7"/>
      <c r="J60" s="7"/>
      <c r="K60" s="7"/>
    </row>
    <row r="61" spans="1:11" ht="12.75" hidden="1">
      <c r="A61" s="91" t="s">
        <v>87</v>
      </c>
      <c r="B61" s="25" t="s">
        <v>67</v>
      </c>
      <c r="C61" s="64">
        <f>C67</f>
        <v>0</v>
      </c>
      <c r="D61" s="7">
        <f>D67</f>
        <v>0</v>
      </c>
      <c r="E61" s="7">
        <f>D61*E62/100</f>
        <v>0</v>
      </c>
      <c r="F61" s="7">
        <f>E61*F62/100</f>
        <v>0</v>
      </c>
      <c r="G61" s="7">
        <f>E61*G62/100</f>
        <v>0</v>
      </c>
      <c r="H61" s="7">
        <f>F61*H62/100</f>
        <v>0</v>
      </c>
      <c r="I61" s="7">
        <f>G61*I62/100</f>
        <v>0</v>
      </c>
      <c r="J61" s="7">
        <f>H61*J62/100</f>
        <v>0</v>
      </c>
      <c r="K61" s="7">
        <f>I61*K62/100</f>
        <v>0</v>
      </c>
    </row>
    <row r="62" spans="1:11" ht="15.75" customHeight="1" hidden="1">
      <c r="A62" s="12" t="s">
        <v>37</v>
      </c>
      <c r="B62" s="2" t="s">
        <v>39</v>
      </c>
      <c r="C62" s="64"/>
      <c r="D62" s="7"/>
      <c r="E62" s="7"/>
      <c r="F62" s="7"/>
      <c r="G62" s="7"/>
      <c r="H62" s="7"/>
      <c r="I62" s="7"/>
      <c r="J62" s="7"/>
      <c r="K62" s="7"/>
    </row>
    <row r="63" spans="1:11" ht="12.75" hidden="1">
      <c r="A63" s="12" t="s">
        <v>38</v>
      </c>
      <c r="B63" s="2" t="s">
        <v>35</v>
      </c>
      <c r="C63" s="64">
        <f>C69</f>
        <v>0</v>
      </c>
      <c r="D63" s="7">
        <f>D69</f>
        <v>0</v>
      </c>
      <c r="E63" s="7">
        <f>D63*E64*E62/10000</f>
        <v>0</v>
      </c>
      <c r="F63" s="7">
        <f>E63*F64*F62/10000</f>
        <v>0</v>
      </c>
      <c r="G63" s="7">
        <f>E63*G64*G62/10000</f>
        <v>0</v>
      </c>
      <c r="H63" s="7">
        <f>F63*H64*H62/10000</f>
        <v>0</v>
      </c>
      <c r="I63" s="7">
        <f>G63*I64*I62/10000</f>
        <v>0</v>
      </c>
      <c r="J63" s="7">
        <f>H63*J64*J62/10000</f>
        <v>0</v>
      </c>
      <c r="K63" s="7">
        <f>I63*K64*K62/10000</f>
        <v>0</v>
      </c>
    </row>
    <row r="64" spans="1:11" ht="12.75" hidden="1">
      <c r="A64" s="12" t="s">
        <v>108</v>
      </c>
      <c r="B64" s="2" t="s">
        <v>39</v>
      </c>
      <c r="C64" s="7"/>
      <c r="D64" s="7"/>
      <c r="E64" s="7"/>
      <c r="F64" s="7"/>
      <c r="G64" s="7"/>
      <c r="H64" s="7"/>
      <c r="I64" s="7"/>
      <c r="J64" s="7"/>
      <c r="K64" s="8"/>
    </row>
    <row r="65" spans="1:11" ht="25.5" hidden="1">
      <c r="A65" s="2" t="s">
        <v>36</v>
      </c>
      <c r="B65" s="6"/>
      <c r="C65" s="7"/>
      <c r="D65" s="7"/>
      <c r="E65" s="7"/>
      <c r="F65" s="7"/>
      <c r="G65" s="7"/>
      <c r="H65" s="7"/>
      <c r="I65" s="7"/>
      <c r="J65" s="7"/>
      <c r="K65" s="8"/>
    </row>
    <row r="66" spans="1:11" ht="12.75" hidden="1">
      <c r="A66" s="63" t="s">
        <v>110</v>
      </c>
      <c r="B66" s="6"/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2.75" hidden="1">
      <c r="A67" s="65" t="s">
        <v>87</v>
      </c>
      <c r="B67" s="66" t="s">
        <v>67</v>
      </c>
      <c r="C67" s="64"/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</row>
    <row r="68" spans="1:11" ht="12.75" hidden="1">
      <c r="A68" s="68" t="s">
        <v>37</v>
      </c>
      <c r="B68" s="2" t="s">
        <v>39</v>
      </c>
      <c r="C68" s="64"/>
      <c r="D68" s="64"/>
      <c r="E68" s="64"/>
      <c r="F68" s="64"/>
      <c r="G68" s="64"/>
      <c r="H68" s="64"/>
      <c r="I68" s="64"/>
      <c r="J68" s="64"/>
      <c r="K68" s="64"/>
    </row>
    <row r="69" spans="1:11" ht="12.75" hidden="1">
      <c r="A69" s="68" t="s">
        <v>38</v>
      </c>
      <c r="B69" s="2" t="s">
        <v>35</v>
      </c>
      <c r="C69" s="64"/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</row>
    <row r="70" spans="1:11" ht="31.5" customHeight="1">
      <c r="A70" s="5" t="s">
        <v>152</v>
      </c>
      <c r="B70" s="6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91" t="s">
        <v>87</v>
      </c>
      <c r="B71" s="25" t="s">
        <v>67</v>
      </c>
      <c r="C71" s="64">
        <f>C75+C89</f>
        <v>439924</v>
      </c>
      <c r="D71" s="64">
        <f aca="true" t="shared" si="16" ref="D71:K71">D75+D89</f>
        <v>345328.80049999995</v>
      </c>
      <c r="E71" s="64">
        <f t="shared" si="16"/>
        <v>345328.80049999995</v>
      </c>
      <c r="F71" s="64">
        <f t="shared" si="16"/>
        <v>334968.93648499995</v>
      </c>
      <c r="G71" s="64">
        <f t="shared" si="16"/>
        <v>338422.22448999994</v>
      </c>
      <c r="H71" s="64">
        <f t="shared" si="16"/>
        <v>167484.46824249998</v>
      </c>
      <c r="I71" s="64">
        <f t="shared" si="16"/>
        <v>186132.22346949994</v>
      </c>
      <c r="J71" s="64">
        <f t="shared" si="16"/>
        <v>164134.77887764998</v>
      </c>
      <c r="K71" s="64">
        <f t="shared" si="16"/>
        <v>182409.57900010992</v>
      </c>
    </row>
    <row r="72" spans="1:11" ht="12.75">
      <c r="A72" s="12" t="s">
        <v>37</v>
      </c>
      <c r="B72" s="2" t="s">
        <v>39</v>
      </c>
      <c r="C72" s="64"/>
      <c r="D72" s="64">
        <f>D71*100/C71</f>
        <v>78.49737693328846</v>
      </c>
      <c r="E72" s="64">
        <f>E71*100/D71</f>
        <v>100</v>
      </c>
      <c r="F72" s="64">
        <f>F71*100/E71</f>
        <v>97</v>
      </c>
      <c r="G72" s="64">
        <f>G71*100/E71</f>
        <v>98</v>
      </c>
      <c r="H72" s="64">
        <f>H71*100/F71</f>
        <v>50</v>
      </c>
      <c r="I72" s="64">
        <f>I71*100/G71</f>
        <v>54.99999999999999</v>
      </c>
      <c r="J72" s="64">
        <f>J71*100/H71</f>
        <v>98</v>
      </c>
      <c r="K72" s="64">
        <f>K71*100/I71</f>
        <v>97.99999999999999</v>
      </c>
    </row>
    <row r="73" spans="1:11" ht="12.75">
      <c r="A73" s="12" t="s">
        <v>38</v>
      </c>
      <c r="B73" s="2" t="s">
        <v>67</v>
      </c>
      <c r="C73" s="64">
        <f>C77+C91</f>
        <v>439924</v>
      </c>
      <c r="D73" s="64">
        <f aca="true" t="shared" si="17" ref="D73:K73">D77+D91</f>
        <v>415000</v>
      </c>
      <c r="E73" s="64">
        <f t="shared" si="17"/>
        <v>424960</v>
      </c>
      <c r="F73" s="64">
        <f t="shared" si="17"/>
        <v>425401.9584</v>
      </c>
      <c r="G73" s="64">
        <f t="shared" si="17"/>
        <v>429787.5456</v>
      </c>
      <c r="H73" s="64">
        <f t="shared" si="17"/>
        <v>220358.2144512</v>
      </c>
      <c r="I73" s="64">
        <f t="shared" si="17"/>
        <v>244420.17718272004</v>
      </c>
      <c r="J73" s="64">
        <f t="shared" si="17"/>
        <v>224589.09216866302</v>
      </c>
      <c r="K73" s="64">
        <f t="shared" si="17"/>
        <v>248154.91749007202</v>
      </c>
    </row>
    <row r="74" spans="1:11" ht="12.75">
      <c r="A74" s="28" t="s">
        <v>105</v>
      </c>
      <c r="B74" s="29"/>
      <c r="C74" s="64"/>
      <c r="D74" s="7"/>
      <c r="E74" s="7"/>
      <c r="F74" s="7"/>
      <c r="G74" s="7"/>
      <c r="H74" s="7"/>
      <c r="I74" s="7"/>
      <c r="J74" s="7"/>
      <c r="K74" s="8"/>
    </row>
    <row r="75" spans="1:11" ht="15.75" customHeight="1">
      <c r="A75" s="91" t="s">
        <v>87</v>
      </c>
      <c r="B75" s="25" t="s">
        <v>67</v>
      </c>
      <c r="C75" s="64">
        <v>439909.3</v>
      </c>
      <c r="D75" s="64">
        <f>C75*D76/100</f>
        <v>345328.80049999995</v>
      </c>
      <c r="E75" s="64">
        <f>D75*E76/100</f>
        <v>345328.80049999995</v>
      </c>
      <c r="F75" s="64">
        <f>E75*F76/100</f>
        <v>334968.93648499995</v>
      </c>
      <c r="G75" s="64">
        <f>E75*G76/100</f>
        <v>338422.22448999994</v>
      </c>
      <c r="H75" s="64">
        <f>F75*H76/100</f>
        <v>167484.46824249998</v>
      </c>
      <c r="I75" s="64">
        <f>G75*I76/100</f>
        <v>186132.22346949994</v>
      </c>
      <c r="J75" s="64">
        <f>H75*J76/100</f>
        <v>164134.77887764998</v>
      </c>
      <c r="K75" s="64">
        <f>I75*K76/100</f>
        <v>182409.57900010992</v>
      </c>
    </row>
    <row r="76" spans="1:11" ht="12.75">
      <c r="A76" s="12" t="s">
        <v>37</v>
      </c>
      <c r="B76" s="2" t="s">
        <v>39</v>
      </c>
      <c r="C76" s="64"/>
      <c r="D76" s="64">
        <v>78.5</v>
      </c>
      <c r="E76" s="64">
        <v>100</v>
      </c>
      <c r="F76" s="64">
        <v>97</v>
      </c>
      <c r="G76" s="64">
        <v>98</v>
      </c>
      <c r="H76" s="64">
        <v>50</v>
      </c>
      <c r="I76" s="64">
        <v>55</v>
      </c>
      <c r="J76" s="64">
        <v>98</v>
      </c>
      <c r="K76" s="64">
        <v>98</v>
      </c>
    </row>
    <row r="77" spans="1:11" ht="12.75">
      <c r="A77" s="12" t="s">
        <v>38</v>
      </c>
      <c r="B77" s="2" t="s">
        <v>35</v>
      </c>
      <c r="C77" s="64">
        <v>439909.3</v>
      </c>
      <c r="D77" s="64">
        <v>415000</v>
      </c>
      <c r="E77" s="64">
        <f>D77*E78*E76/10000</f>
        <v>424960</v>
      </c>
      <c r="F77" s="64">
        <f>E77*F78*F76/10000</f>
        <v>425401.9584</v>
      </c>
      <c r="G77" s="64">
        <f>E77*G78*G76/10000</f>
        <v>429787.5456</v>
      </c>
      <c r="H77" s="64">
        <f>F77*H78*H76/10000</f>
        <v>220358.2144512</v>
      </c>
      <c r="I77" s="64">
        <f>G77*I78*I76/10000</f>
        <v>244420.17718272004</v>
      </c>
      <c r="J77" s="64">
        <f>H77*J78*J76/10000</f>
        <v>224589.09216866302</v>
      </c>
      <c r="K77" s="64">
        <f>I77*K78*K76/10000</f>
        <v>248154.91749007202</v>
      </c>
    </row>
    <row r="78" spans="1:11" ht="12.75">
      <c r="A78" s="12" t="s">
        <v>108</v>
      </c>
      <c r="B78" s="2" t="s">
        <v>39</v>
      </c>
      <c r="C78" s="64"/>
      <c r="D78" s="7"/>
      <c r="E78" s="7">
        <v>102.4</v>
      </c>
      <c r="F78" s="7">
        <v>103.2</v>
      </c>
      <c r="G78" s="7">
        <v>103.2</v>
      </c>
      <c r="H78" s="7">
        <v>103.6</v>
      </c>
      <c r="I78" s="7">
        <v>103.4</v>
      </c>
      <c r="J78" s="7">
        <v>104</v>
      </c>
      <c r="K78" s="7">
        <v>103.6</v>
      </c>
    </row>
    <row r="79" spans="1:11" ht="25.5">
      <c r="A79" s="2" t="s">
        <v>36</v>
      </c>
      <c r="B79" s="2"/>
      <c r="C79" s="64"/>
      <c r="D79" s="7"/>
      <c r="E79" s="7"/>
      <c r="F79" s="7"/>
      <c r="G79" s="7"/>
      <c r="H79" s="7"/>
      <c r="I79" s="7"/>
      <c r="J79" s="7"/>
      <c r="K79" s="7"/>
    </row>
    <row r="80" spans="1:11" ht="25.5">
      <c r="A80" s="85" t="s">
        <v>146</v>
      </c>
      <c r="B80" s="11"/>
      <c r="C80" s="64"/>
      <c r="D80" s="7"/>
      <c r="E80" s="7"/>
      <c r="F80" s="7"/>
      <c r="G80" s="7"/>
      <c r="H80" s="7"/>
      <c r="I80" s="7"/>
      <c r="J80" s="7"/>
      <c r="K80" s="7"/>
    </row>
    <row r="81" spans="1:11" ht="12.75">
      <c r="A81" s="91" t="s">
        <v>87</v>
      </c>
      <c r="B81" s="25" t="s">
        <v>67</v>
      </c>
      <c r="C81" s="64">
        <f>C83</f>
        <v>206303</v>
      </c>
      <c r="D81" s="64">
        <f>C81*D82/100</f>
        <v>212492.09</v>
      </c>
      <c r="E81" s="64">
        <f>D81*E82/100</f>
        <v>216954.42388999998</v>
      </c>
      <c r="F81" s="64">
        <f>E81*F82/100</f>
        <v>223896.96545447997</v>
      </c>
      <c r="G81" s="64">
        <f>E81*G82/100</f>
        <v>223896.96545447997</v>
      </c>
      <c r="H81" s="64">
        <f>F81*H82/100</f>
        <v>44779.39309089599</v>
      </c>
      <c r="I81" s="64">
        <f>G81*I82/100</f>
        <v>55974.24136361999</v>
      </c>
      <c r="J81" s="64">
        <f>H81*J82/100</f>
        <v>44779.39309089599</v>
      </c>
      <c r="K81" s="64">
        <f>I81*K82/100</f>
        <v>55974.24136361999</v>
      </c>
    </row>
    <row r="82" spans="1:11" ht="12.75">
      <c r="A82" s="12" t="s">
        <v>37</v>
      </c>
      <c r="B82" s="2" t="s">
        <v>39</v>
      </c>
      <c r="C82" s="64"/>
      <c r="D82" s="64">
        <v>103</v>
      </c>
      <c r="E82" s="64">
        <v>102.1</v>
      </c>
      <c r="F82" s="64">
        <v>103.2</v>
      </c>
      <c r="G82" s="64">
        <v>103.2</v>
      </c>
      <c r="H82" s="64">
        <v>20</v>
      </c>
      <c r="I82" s="64">
        <v>25</v>
      </c>
      <c r="J82" s="64">
        <v>100</v>
      </c>
      <c r="K82" s="64">
        <v>100</v>
      </c>
    </row>
    <row r="83" spans="1:11" ht="12.75">
      <c r="A83" s="12" t="s">
        <v>38</v>
      </c>
      <c r="B83" s="2" t="s">
        <v>35</v>
      </c>
      <c r="C83" s="64">
        <v>206303</v>
      </c>
      <c r="D83" s="64">
        <v>222167</v>
      </c>
      <c r="E83" s="64">
        <v>237700</v>
      </c>
      <c r="F83" s="64">
        <v>240070</v>
      </c>
      <c r="G83" s="64">
        <v>240070</v>
      </c>
      <c r="H83" s="64">
        <v>58000</v>
      </c>
      <c r="I83" s="64">
        <v>65000</v>
      </c>
      <c r="J83" s="64">
        <v>58000</v>
      </c>
      <c r="K83" s="64">
        <v>65000</v>
      </c>
    </row>
    <row r="84" spans="1:11" ht="12.75">
      <c r="A84" s="85" t="s">
        <v>145</v>
      </c>
      <c r="B84" s="11"/>
      <c r="C84" s="64"/>
      <c r="D84" s="7"/>
      <c r="E84" s="7"/>
      <c r="F84" s="7"/>
      <c r="G84" s="7"/>
      <c r="H84" s="7"/>
      <c r="I84" s="7"/>
      <c r="J84" s="7"/>
      <c r="K84" s="7"/>
    </row>
    <row r="85" spans="1:11" ht="12.75">
      <c r="A85" s="91" t="s">
        <v>87</v>
      </c>
      <c r="B85" s="25" t="s">
        <v>67</v>
      </c>
      <c r="C85" s="64">
        <f>C87</f>
        <v>85162</v>
      </c>
      <c r="D85" s="64">
        <f>C85*D86/100</f>
        <v>85162</v>
      </c>
      <c r="E85" s="64">
        <f>D85*E86/100</f>
        <v>40707.435999999994</v>
      </c>
      <c r="F85" s="64">
        <f>E85*F86/100</f>
        <v>24994.365703999996</v>
      </c>
      <c r="G85" s="64">
        <f>E85*G86/100</f>
        <v>26467.974887199995</v>
      </c>
      <c r="H85" s="64">
        <f>F85*H86/100</f>
        <v>25194.320629631995</v>
      </c>
      <c r="I85" s="64">
        <f>G85*I86/100</f>
        <v>24038.214792555034</v>
      </c>
      <c r="J85" s="64">
        <f>H85*J86/100</f>
        <v>0</v>
      </c>
      <c r="K85" s="64">
        <f>I85*K86/100</f>
        <v>0</v>
      </c>
    </row>
    <row r="86" spans="1:11" ht="12.75">
      <c r="A86" s="12" t="s">
        <v>37</v>
      </c>
      <c r="B86" s="2" t="s">
        <v>39</v>
      </c>
      <c r="C86" s="64"/>
      <c r="D86" s="64">
        <v>100</v>
      </c>
      <c r="E86" s="64">
        <v>47.8</v>
      </c>
      <c r="F86" s="64">
        <v>61.4</v>
      </c>
      <c r="G86" s="64">
        <v>65.02</v>
      </c>
      <c r="H86" s="64">
        <v>100.8</v>
      </c>
      <c r="I86" s="64">
        <v>90.82</v>
      </c>
      <c r="J86" s="64"/>
      <c r="K86" s="64"/>
    </row>
    <row r="87" spans="1:11" ht="12.75">
      <c r="A87" s="12" t="s">
        <v>38</v>
      </c>
      <c r="B87" s="2" t="s">
        <v>35</v>
      </c>
      <c r="C87" s="64">
        <v>85162</v>
      </c>
      <c r="D87" s="64">
        <v>85337</v>
      </c>
      <c r="E87" s="64">
        <v>40831</v>
      </c>
      <c r="F87" s="64">
        <v>25082</v>
      </c>
      <c r="G87" s="64">
        <v>26550</v>
      </c>
      <c r="H87" s="64">
        <v>25293</v>
      </c>
      <c r="I87" s="64">
        <v>24113</v>
      </c>
      <c r="J87" s="64">
        <v>0</v>
      </c>
      <c r="K87" s="64">
        <v>0</v>
      </c>
    </row>
    <row r="88" spans="1:11" ht="12.75">
      <c r="A88" s="124" t="s">
        <v>79</v>
      </c>
      <c r="B88" s="125"/>
      <c r="C88" s="64"/>
      <c r="D88" s="7"/>
      <c r="E88" s="7"/>
      <c r="F88" s="7"/>
      <c r="G88" s="7"/>
      <c r="H88" s="7"/>
      <c r="I88" s="7"/>
      <c r="J88" s="7"/>
      <c r="K88" s="7"/>
    </row>
    <row r="89" spans="1:11" ht="15.75" customHeight="1">
      <c r="A89" s="91" t="s">
        <v>87</v>
      </c>
      <c r="B89" s="25" t="s">
        <v>67</v>
      </c>
      <c r="C89" s="64">
        <v>14.7</v>
      </c>
      <c r="D89" s="7"/>
      <c r="E89" s="7">
        <f>D89*E90/100</f>
        <v>0</v>
      </c>
      <c r="F89" s="7">
        <f>E89*F90/100</f>
        <v>0</v>
      </c>
      <c r="G89" s="7">
        <f>E89*G90/100</f>
        <v>0</v>
      </c>
      <c r="H89" s="7">
        <f>F89*H90/100</f>
        <v>0</v>
      </c>
      <c r="I89" s="7">
        <f>G89*I90/100</f>
        <v>0</v>
      </c>
      <c r="J89" s="7">
        <f>H89*J90/100</f>
        <v>0</v>
      </c>
      <c r="K89" s="7">
        <f>I89*K90/100</f>
        <v>0</v>
      </c>
    </row>
    <row r="90" spans="1:11" ht="12.75">
      <c r="A90" s="12" t="s">
        <v>37</v>
      </c>
      <c r="B90" s="2" t="s">
        <v>39</v>
      </c>
      <c r="C90" s="64"/>
      <c r="D90" s="7"/>
      <c r="E90" s="7"/>
      <c r="F90" s="7"/>
      <c r="G90" s="7"/>
      <c r="H90" s="7"/>
      <c r="I90" s="7"/>
      <c r="J90" s="7"/>
      <c r="K90" s="8"/>
    </row>
    <row r="91" spans="1:11" ht="12.75">
      <c r="A91" s="12" t="s">
        <v>38</v>
      </c>
      <c r="B91" s="2" t="s">
        <v>35</v>
      </c>
      <c r="C91" s="64">
        <v>14.7</v>
      </c>
      <c r="D91" s="7"/>
      <c r="E91" s="7">
        <f>D91*E92*E90/10000</f>
        <v>0</v>
      </c>
      <c r="F91" s="7">
        <f>E91*F92*F90/10000</f>
        <v>0</v>
      </c>
      <c r="G91" s="7">
        <f>E91*G92*G90/10000</f>
        <v>0</v>
      </c>
      <c r="H91" s="7">
        <f>F91*H92*H90/10000</f>
        <v>0</v>
      </c>
      <c r="I91" s="7">
        <f>G91*I92*I90/10000</f>
        <v>0</v>
      </c>
      <c r="J91" s="7">
        <f>H91*J92*J90/10000</f>
        <v>0</v>
      </c>
      <c r="K91" s="7">
        <f>I91*K92*K90/10000</f>
        <v>0</v>
      </c>
    </row>
    <row r="92" spans="1:11" ht="12.75" customHeight="1" hidden="1">
      <c r="A92" s="12" t="s">
        <v>108</v>
      </c>
      <c r="B92" s="2" t="s">
        <v>39</v>
      </c>
      <c r="C92" s="64"/>
      <c r="D92" s="7"/>
      <c r="E92" s="7"/>
      <c r="F92" s="7"/>
      <c r="G92" s="7"/>
      <c r="H92" s="7"/>
      <c r="I92" s="7"/>
      <c r="J92" s="7"/>
      <c r="K92" s="8"/>
    </row>
    <row r="93" spans="1:11" ht="25.5" customHeight="1" hidden="1">
      <c r="A93" s="2" t="s">
        <v>36</v>
      </c>
      <c r="B93" s="6"/>
      <c r="C93" s="7"/>
      <c r="D93" s="7"/>
      <c r="E93" s="7"/>
      <c r="F93" s="7"/>
      <c r="G93" s="7"/>
      <c r="H93" s="7"/>
      <c r="I93" s="7"/>
      <c r="J93" s="7"/>
      <c r="K93" s="8"/>
    </row>
    <row r="94" spans="1:11" ht="38.25" customHeight="1" hidden="1">
      <c r="A94" s="35" t="s">
        <v>106</v>
      </c>
      <c r="B94" s="6"/>
      <c r="C94" s="7"/>
      <c r="D94" s="7"/>
      <c r="E94" s="7"/>
      <c r="F94" s="7"/>
      <c r="G94" s="7"/>
      <c r="H94" s="7"/>
      <c r="I94" s="7"/>
      <c r="J94" s="7"/>
      <c r="K94" s="8"/>
    </row>
    <row r="95" spans="1:11" ht="12.75" customHeight="1" hidden="1">
      <c r="A95" s="91" t="s">
        <v>87</v>
      </c>
      <c r="B95" s="25" t="s">
        <v>67</v>
      </c>
      <c r="C95" s="7">
        <f>C99+C105</f>
        <v>0</v>
      </c>
      <c r="D95" s="7">
        <f aca="true" t="shared" si="18" ref="D95:K95">D99+D105</f>
        <v>0</v>
      </c>
      <c r="E95" s="7">
        <f t="shared" si="18"/>
        <v>0</v>
      </c>
      <c r="F95" s="7">
        <f t="shared" si="18"/>
        <v>0</v>
      </c>
      <c r="G95" s="7">
        <f t="shared" si="18"/>
        <v>0</v>
      </c>
      <c r="H95" s="7">
        <f t="shared" si="18"/>
        <v>0</v>
      </c>
      <c r="I95" s="7">
        <f t="shared" si="18"/>
        <v>0</v>
      </c>
      <c r="J95" s="7">
        <f t="shared" si="18"/>
        <v>0</v>
      </c>
      <c r="K95" s="7">
        <f t="shared" si="18"/>
        <v>0</v>
      </c>
    </row>
    <row r="96" spans="1:11" ht="12.75" customHeight="1" hidden="1">
      <c r="A96" s="12" t="s">
        <v>37</v>
      </c>
      <c r="B96" s="2" t="s">
        <v>39</v>
      </c>
      <c r="C96" s="7"/>
      <c r="D96" s="7"/>
      <c r="E96" s="7"/>
      <c r="F96" s="7"/>
      <c r="G96" s="7"/>
      <c r="H96" s="7"/>
      <c r="I96" s="7"/>
      <c r="J96" s="7"/>
      <c r="K96" s="8"/>
    </row>
    <row r="97" spans="1:11" ht="12.75" customHeight="1" hidden="1">
      <c r="A97" s="12" t="s">
        <v>38</v>
      </c>
      <c r="B97" s="2" t="s">
        <v>67</v>
      </c>
      <c r="C97" s="7">
        <f>C101+C107</f>
        <v>0</v>
      </c>
      <c r="D97" s="7">
        <f aca="true" t="shared" si="19" ref="D97:K97">D101+D107</f>
        <v>0</v>
      </c>
      <c r="E97" s="7">
        <f t="shared" si="19"/>
        <v>0</v>
      </c>
      <c r="F97" s="7">
        <f t="shared" si="19"/>
        <v>0</v>
      </c>
      <c r="G97" s="7">
        <f t="shared" si="19"/>
        <v>0</v>
      </c>
      <c r="H97" s="7">
        <f t="shared" si="19"/>
        <v>0</v>
      </c>
      <c r="I97" s="7">
        <f t="shared" si="19"/>
        <v>0</v>
      </c>
      <c r="J97" s="7">
        <f t="shared" si="19"/>
        <v>0</v>
      </c>
      <c r="K97" s="7">
        <f t="shared" si="19"/>
        <v>0</v>
      </c>
    </row>
    <row r="98" spans="1:11" ht="12.75" customHeight="1" hidden="1">
      <c r="A98" s="28" t="s">
        <v>105</v>
      </c>
      <c r="B98" s="29"/>
      <c r="C98" s="7"/>
      <c r="D98" s="7"/>
      <c r="E98" s="7"/>
      <c r="F98" s="7"/>
      <c r="G98" s="7"/>
      <c r="H98" s="7"/>
      <c r="I98" s="7"/>
      <c r="J98" s="7"/>
      <c r="K98" s="8"/>
    </row>
    <row r="99" spans="1:11" ht="12.75" customHeight="1" hidden="1">
      <c r="A99" s="91" t="s">
        <v>87</v>
      </c>
      <c r="B99" s="25" t="s">
        <v>67</v>
      </c>
      <c r="C99" s="7"/>
      <c r="D99" s="7"/>
      <c r="E99" s="7">
        <f>D99*E100/100</f>
        <v>0</v>
      </c>
      <c r="F99" s="7">
        <f>E99*F100/100</f>
        <v>0</v>
      </c>
      <c r="G99" s="7">
        <f>E99*G100/100</f>
        <v>0</v>
      </c>
      <c r="H99" s="7">
        <f>F99*H100/100</f>
        <v>0</v>
      </c>
      <c r="I99" s="7">
        <f>G99*I100/100</f>
        <v>0</v>
      </c>
      <c r="J99" s="7">
        <f>H99*J100/100</f>
        <v>0</v>
      </c>
      <c r="K99" s="7">
        <f>I99*K100/100</f>
        <v>0</v>
      </c>
    </row>
    <row r="100" spans="1:11" ht="12.75" customHeight="1" hidden="1">
      <c r="A100" s="12" t="s">
        <v>37</v>
      </c>
      <c r="B100" s="2" t="s">
        <v>39</v>
      </c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 customHeight="1" hidden="1">
      <c r="A101" s="12" t="s">
        <v>38</v>
      </c>
      <c r="B101" s="2" t="s">
        <v>67</v>
      </c>
      <c r="C101" s="7"/>
      <c r="D101" s="7"/>
      <c r="E101" s="7">
        <f>D101*E102*E100/10000</f>
        <v>0</v>
      </c>
      <c r="F101" s="7">
        <f>E101*F102*F100/10000</f>
        <v>0</v>
      </c>
      <c r="G101" s="7">
        <f>E101*G102*G100/10000</f>
        <v>0</v>
      </c>
      <c r="H101" s="7">
        <f>F101*H102*H100/10000</f>
        <v>0</v>
      </c>
      <c r="I101" s="7">
        <f>G101*I102*I100/10000</f>
        <v>0</v>
      </c>
      <c r="J101" s="7">
        <f>H101*J102*J100/10000</f>
        <v>0</v>
      </c>
      <c r="K101" s="7">
        <f>I101*K102*K100/10000</f>
        <v>0</v>
      </c>
    </row>
    <row r="102" spans="1:11" ht="12.75" customHeight="1" hidden="1">
      <c r="A102" s="12" t="s">
        <v>108</v>
      </c>
      <c r="B102" s="2" t="s">
        <v>39</v>
      </c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25.5" customHeight="1" hidden="1">
      <c r="A103" s="2" t="s">
        <v>36</v>
      </c>
      <c r="B103" s="2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 customHeight="1" hidden="1">
      <c r="A104" s="124" t="s">
        <v>79</v>
      </c>
      <c r="B104" s="125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 customHeight="1" hidden="1">
      <c r="A105" s="92" t="s">
        <v>87</v>
      </c>
      <c r="B105" s="25" t="s">
        <v>67</v>
      </c>
      <c r="C105" s="7"/>
      <c r="D105" s="7"/>
      <c r="E105" s="7">
        <f>D105*E106/100</f>
        <v>0</v>
      </c>
      <c r="F105" s="7">
        <f>E105*F106/100</f>
        <v>0</v>
      </c>
      <c r="G105" s="7">
        <f>E105*G106/100</f>
        <v>0</v>
      </c>
      <c r="H105" s="7">
        <f>F105*H106/100</f>
        <v>0</v>
      </c>
      <c r="I105" s="7">
        <f>G105*I106/100</f>
        <v>0</v>
      </c>
      <c r="J105" s="7">
        <f>H105*J106/100</f>
        <v>0</v>
      </c>
      <c r="K105" s="7">
        <f>I105*K106/100</f>
        <v>0</v>
      </c>
    </row>
    <row r="106" spans="1:11" ht="12.75" customHeight="1" hidden="1">
      <c r="A106" s="12" t="s">
        <v>37</v>
      </c>
      <c r="B106" s="2" t="s">
        <v>39</v>
      </c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 customHeight="1" hidden="1">
      <c r="A107" s="12" t="s">
        <v>38</v>
      </c>
      <c r="B107" s="2" t="s">
        <v>67</v>
      </c>
      <c r="C107" s="7"/>
      <c r="D107" s="7"/>
      <c r="E107" s="7">
        <f>D107*E108*E106/10000</f>
        <v>0</v>
      </c>
      <c r="F107" s="7">
        <f>E107*F108*F106/10000</f>
        <v>0</v>
      </c>
      <c r="G107" s="7">
        <f>E107*G108*G106/10000</f>
        <v>0</v>
      </c>
      <c r="H107" s="7">
        <f>F107*H108*H106/10000</f>
        <v>0</v>
      </c>
      <c r="I107" s="7">
        <f>G107*I108*I106/10000</f>
        <v>0</v>
      </c>
      <c r="J107" s="7">
        <f>H107*J108*J106/10000</f>
        <v>0</v>
      </c>
      <c r="K107" s="7">
        <f>I107*K108*K106/10000</f>
        <v>0</v>
      </c>
    </row>
    <row r="108" spans="1:11" ht="12.75" customHeight="1" hidden="1">
      <c r="A108" s="12" t="s">
        <v>108</v>
      </c>
      <c r="B108" s="2" t="s">
        <v>39</v>
      </c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25.5" customHeight="1" hidden="1">
      <c r="A109" s="2" t="s">
        <v>36</v>
      </c>
      <c r="B109" s="6" t="s">
        <v>67</v>
      </c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83.25" customHeight="1">
      <c r="A110" s="9" t="s">
        <v>92</v>
      </c>
      <c r="B110" s="6"/>
      <c r="F110" s="16"/>
      <c r="G110" s="16"/>
      <c r="H110" s="17"/>
      <c r="I110" s="17"/>
      <c r="J110" s="17"/>
      <c r="K110" s="17"/>
    </row>
    <row r="111" spans="1:11" ht="12.75">
      <c r="A111" s="91" t="s">
        <v>87</v>
      </c>
      <c r="B111" s="25" t="s">
        <v>67</v>
      </c>
      <c r="C111" s="64">
        <f>C115+C119</f>
        <v>15398089.88</v>
      </c>
      <c r="D111" s="64">
        <f aca="true" t="shared" si="20" ref="D111:K111">D115+D119</f>
        <v>14682014.157322783</v>
      </c>
      <c r="E111" s="64">
        <f t="shared" si="20"/>
        <v>16647015.252430692</v>
      </c>
      <c r="F111" s="64">
        <f t="shared" si="20"/>
        <v>16867403.360806026</v>
      </c>
      <c r="G111" s="64">
        <f t="shared" si="20"/>
        <v>17139083.868921388</v>
      </c>
      <c r="H111" s="64">
        <f t="shared" si="20"/>
        <v>17632887.554967426</v>
      </c>
      <c r="I111" s="64">
        <f t="shared" si="20"/>
        <v>18109984.171280574</v>
      </c>
      <c r="J111" s="64">
        <f t="shared" si="20"/>
        <v>18024079.730367646</v>
      </c>
      <c r="K111" s="64">
        <f t="shared" si="20"/>
        <v>18553426.845076136</v>
      </c>
    </row>
    <row r="112" spans="1:11" ht="12.75">
      <c r="A112" s="12" t="s">
        <v>37</v>
      </c>
      <c r="B112" s="2" t="s">
        <v>39</v>
      </c>
      <c r="C112" s="64"/>
      <c r="D112" s="64">
        <f>D111*100/C111</f>
        <v>95.34958083594965</v>
      </c>
      <c r="E112" s="64">
        <f>E111*100/D111</f>
        <v>113.38372973934129</v>
      </c>
      <c r="F112" s="64">
        <f>F111*100/E111</f>
        <v>101.3238896284615</v>
      </c>
      <c r="G112" s="64">
        <f>G111*100/E111</f>
        <v>102.95589695227105</v>
      </c>
      <c r="H112" s="64">
        <f>H111*100/F111</f>
        <v>104.53824561959618</v>
      </c>
      <c r="I112" s="64">
        <f>I111*100/G111</f>
        <v>105.66483196992657</v>
      </c>
      <c r="J112" s="64">
        <f>J111*100/H111</f>
        <v>102.21853723152687</v>
      </c>
      <c r="K112" s="64">
        <f>K111*100/I111</f>
        <v>102.44860884251234</v>
      </c>
    </row>
    <row r="113" spans="1:11" ht="12.75">
      <c r="A113" s="12" t="s">
        <v>38</v>
      </c>
      <c r="B113" s="2" t="s">
        <v>67</v>
      </c>
      <c r="C113" s="64">
        <f>C117+C121</f>
        <v>15398089.88</v>
      </c>
      <c r="D113" s="64">
        <f aca="true" t="shared" si="21" ref="D113:K113">D117+D121</f>
        <v>15588844.721687999</v>
      </c>
      <c r="E113" s="64">
        <f t="shared" si="21"/>
        <v>19326056.51112335</v>
      </c>
      <c r="F113" s="64">
        <f t="shared" si="21"/>
        <v>20226907.696213912</v>
      </c>
      <c r="G113" s="64">
        <f t="shared" si="21"/>
        <v>20525024.868850447</v>
      </c>
      <c r="H113" s="64">
        <f t="shared" si="21"/>
        <v>21749548.838010307</v>
      </c>
      <c r="I113" s="64">
        <f t="shared" si="21"/>
        <v>22354899.503154192</v>
      </c>
      <c r="J113" s="64">
        <f t="shared" si="21"/>
        <v>22940129.545513548</v>
      </c>
      <c r="K113" s="64">
        <f t="shared" si="21"/>
        <v>23576054.292471096</v>
      </c>
    </row>
    <row r="114" spans="1:11" ht="13.5">
      <c r="A114" s="28" t="s">
        <v>105</v>
      </c>
      <c r="B114" s="29"/>
      <c r="C114" s="64"/>
      <c r="D114" s="94"/>
      <c r="E114" s="94"/>
      <c r="F114" s="95"/>
      <c r="G114" s="95"/>
      <c r="H114" s="64"/>
      <c r="I114" s="64"/>
      <c r="J114" s="64"/>
      <c r="K114" s="64"/>
    </row>
    <row r="115" spans="1:11" ht="15.75" customHeight="1">
      <c r="A115" s="91" t="s">
        <v>83</v>
      </c>
      <c r="B115" s="25" t="s">
        <v>67</v>
      </c>
      <c r="C115" s="64">
        <f>C128+C168+C208+C228+C264+C288+C304+C320+C360+C376+C400+C350</f>
        <v>1672561.4</v>
      </c>
      <c r="D115" s="64">
        <f aca="true" t="shared" si="22" ref="D115:K115">D128+D168+D208+D228+D264+D288+D304+D320+D360+D376+D400+D350</f>
        <v>1634414.9918</v>
      </c>
      <c r="E115" s="64">
        <f t="shared" si="22"/>
        <v>1570731.8038811998</v>
      </c>
      <c r="F115" s="64">
        <f t="shared" si="22"/>
        <v>1603690.733389602</v>
      </c>
      <c r="G115" s="64">
        <f t="shared" si="22"/>
        <v>1612351.0230217422</v>
      </c>
      <c r="H115" s="64">
        <f t="shared" si="22"/>
        <v>1645715.207468693</v>
      </c>
      <c r="I115" s="64">
        <f t="shared" si="22"/>
        <v>1660313.797789309</v>
      </c>
      <c r="J115" s="64">
        <f t="shared" si="22"/>
        <v>1693639.870051142</v>
      </c>
      <c r="K115" s="64">
        <f t="shared" si="22"/>
        <v>1713739.5198348253</v>
      </c>
    </row>
    <row r="116" spans="1:11" ht="12.75">
      <c r="A116" s="12" t="s">
        <v>87</v>
      </c>
      <c r="B116" s="2" t="s">
        <v>39</v>
      </c>
      <c r="C116" s="64"/>
      <c r="D116" s="64">
        <f>D115*100/C115</f>
        <v>97.71928204250081</v>
      </c>
      <c r="E116" s="64">
        <f>E115*100/D115</f>
        <v>96.10360965615806</v>
      </c>
      <c r="F116" s="64">
        <f>F115*100/E115</f>
        <v>102.09831681175375</v>
      </c>
      <c r="G116" s="64">
        <f>G115*100/E115</f>
        <v>102.64967062089806</v>
      </c>
      <c r="H116" s="64">
        <f>H115*100/F115</f>
        <v>102.62048493541313</v>
      </c>
      <c r="I116" s="64">
        <f>I115*100/G115</f>
        <v>102.97471047450193</v>
      </c>
      <c r="J116" s="64">
        <f>J115*100/H115</f>
        <v>102.91208724115535</v>
      </c>
      <c r="K116" s="64">
        <f>K115*100/I115</f>
        <v>103.21780871282598</v>
      </c>
    </row>
    <row r="117" spans="1:11" ht="12.75">
      <c r="A117" s="12" t="s">
        <v>38</v>
      </c>
      <c r="B117" s="2" t="s">
        <v>67</v>
      </c>
      <c r="C117" s="64">
        <f>C130+C170+C210+C230+C266+C290+C306+C322+C362+C378+C402+C352</f>
        <v>1672561.4</v>
      </c>
      <c r="D117" s="64">
        <f aca="true" t="shared" si="23" ref="D117:K117">D130+D170+D210+D230+D266+D290+D306+D322+D362+D378+D402+D352</f>
        <v>1697613.8216879996</v>
      </c>
      <c r="E117" s="64">
        <f t="shared" si="23"/>
        <v>1699590.6889799177</v>
      </c>
      <c r="F117" s="64">
        <f t="shared" si="23"/>
        <v>1796001.7915221795</v>
      </c>
      <c r="G117" s="64">
        <f t="shared" si="23"/>
        <v>1804272.3551101217</v>
      </c>
      <c r="H117" s="64">
        <f t="shared" si="23"/>
        <v>1916009.587697333</v>
      </c>
      <c r="I117" s="64">
        <f t="shared" si="23"/>
        <v>1928321.113334605</v>
      </c>
      <c r="J117" s="64">
        <f t="shared" si="23"/>
        <v>2051136.0147533559</v>
      </c>
      <c r="K117" s="64">
        <f t="shared" si="23"/>
        <v>2070626.0624083837</v>
      </c>
    </row>
    <row r="118" spans="1:11" ht="12.75">
      <c r="A118" s="124" t="s">
        <v>79</v>
      </c>
      <c r="B118" s="125"/>
      <c r="C118" s="64"/>
      <c r="D118" s="95"/>
      <c r="E118" s="95"/>
      <c r="F118" s="64"/>
      <c r="G118" s="95"/>
      <c r="H118" s="64"/>
      <c r="I118" s="64"/>
      <c r="J118" s="64"/>
      <c r="K118" s="64"/>
    </row>
    <row r="119" spans="1:11" ht="12.75">
      <c r="A119" s="91" t="s">
        <v>87</v>
      </c>
      <c r="B119" s="25" t="s">
        <v>67</v>
      </c>
      <c r="C119" s="64">
        <f aca="true" t="shared" si="24" ref="C119:K119">C138+C186+C214+C246+C270+C294+C310+C326+C366+C382+C406+C336</f>
        <v>13725528.48</v>
      </c>
      <c r="D119" s="64">
        <f t="shared" si="24"/>
        <v>13047599.165522784</v>
      </c>
      <c r="E119" s="64">
        <f t="shared" si="24"/>
        <v>15076283.448549492</v>
      </c>
      <c r="F119" s="64">
        <f t="shared" si="24"/>
        <v>15263712.627416424</v>
      </c>
      <c r="G119" s="64">
        <f t="shared" si="24"/>
        <v>15526732.845899647</v>
      </c>
      <c r="H119" s="64">
        <f t="shared" si="24"/>
        <v>15987172.347498734</v>
      </c>
      <c r="I119" s="64">
        <f t="shared" si="24"/>
        <v>16449670.373491267</v>
      </c>
      <c r="J119" s="64">
        <f t="shared" si="24"/>
        <v>16330439.860316502</v>
      </c>
      <c r="K119" s="64">
        <f t="shared" si="24"/>
        <v>16839687.325241312</v>
      </c>
    </row>
    <row r="120" spans="1:11" ht="12.75">
      <c r="A120" s="12" t="s">
        <v>37</v>
      </c>
      <c r="B120" s="2" t="s">
        <v>39</v>
      </c>
      <c r="C120" s="64"/>
      <c r="D120" s="64">
        <f>D119*100/C119</f>
        <v>95.06081448546733</v>
      </c>
      <c r="E120" s="64">
        <f>E119*100/D119</f>
        <v>115.54833389109118</v>
      </c>
      <c r="F120" s="64">
        <f>F119*100/E119</f>
        <v>101.24320545913433</v>
      </c>
      <c r="G120" s="64">
        <f>G119*100/E119</f>
        <v>102.9878013297335</v>
      </c>
      <c r="H120" s="64">
        <f>H119*100/F119</f>
        <v>104.73973624727999</v>
      </c>
      <c r="I120" s="64">
        <f>I119*100/G119</f>
        <v>105.94418372977513</v>
      </c>
      <c r="J120" s="64">
        <f>J119*100/H119</f>
        <v>102.14714338068342</v>
      </c>
      <c r="K120" s="64">
        <f>K119*100/I119</f>
        <v>102.37097122856979</v>
      </c>
    </row>
    <row r="121" spans="1:11" ht="15.75" customHeight="1">
      <c r="A121" s="12" t="s">
        <v>38</v>
      </c>
      <c r="B121" s="2" t="s">
        <v>35</v>
      </c>
      <c r="C121" s="64">
        <f aca="true" t="shared" si="25" ref="C121:K121">C140+C188+C216+C248+C272+C296+C312+C328+C368+C384+C408+C338</f>
        <v>13725528.48</v>
      </c>
      <c r="D121" s="64">
        <f t="shared" si="25"/>
        <v>13891230.899999999</v>
      </c>
      <c r="E121" s="64">
        <f t="shared" si="25"/>
        <v>17626465.822143435</v>
      </c>
      <c r="F121" s="64">
        <f t="shared" si="25"/>
        <v>18430905.904691733</v>
      </c>
      <c r="G121" s="64">
        <f t="shared" si="25"/>
        <v>18720752.513740327</v>
      </c>
      <c r="H121" s="64">
        <f t="shared" si="25"/>
        <v>19833539.250312973</v>
      </c>
      <c r="I121" s="64">
        <f t="shared" si="25"/>
        <v>20426578.38981959</v>
      </c>
      <c r="J121" s="64">
        <f t="shared" si="25"/>
        <v>20888993.53076019</v>
      </c>
      <c r="K121" s="64">
        <f t="shared" si="25"/>
        <v>21505428.230062712</v>
      </c>
    </row>
    <row r="122" spans="1:11" ht="31.5" customHeight="1" hidden="1">
      <c r="A122" s="2" t="s">
        <v>36</v>
      </c>
      <c r="B122" s="2"/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1:11" ht="24.75" customHeight="1">
      <c r="A123" s="104" t="s">
        <v>153</v>
      </c>
      <c r="B123" s="109" t="s">
        <v>156</v>
      </c>
      <c r="C123" s="108">
        <v>14401845</v>
      </c>
      <c r="D123" s="108">
        <v>13539028.6</v>
      </c>
      <c r="E123" s="108">
        <v>5456338.6</v>
      </c>
      <c r="F123" s="110">
        <v>13539028.6</v>
      </c>
      <c r="G123" s="110">
        <v>13391473.4</v>
      </c>
      <c r="H123" s="64"/>
      <c r="I123" s="64"/>
      <c r="J123" s="64"/>
      <c r="K123" s="64"/>
    </row>
    <row r="124" spans="1:11" ht="12.75">
      <c r="A124" s="97" t="s">
        <v>87</v>
      </c>
      <c r="B124" s="25" t="s">
        <v>67</v>
      </c>
      <c r="C124" s="64">
        <f aca="true" t="shared" si="26" ref="C124:K124">C128+C138</f>
        <v>2306932</v>
      </c>
      <c r="D124" s="64">
        <f t="shared" si="26"/>
        <v>3799771.75</v>
      </c>
      <c r="E124" s="64">
        <f t="shared" si="26"/>
        <v>5362985.259628447</v>
      </c>
      <c r="F124" s="64">
        <f t="shared" si="26"/>
        <v>5424215.354312932</v>
      </c>
      <c r="G124" s="64">
        <f t="shared" si="26"/>
        <v>5485091.850777516</v>
      </c>
      <c r="H124" s="64">
        <f t="shared" si="26"/>
        <v>5511657.876890565</v>
      </c>
      <c r="I124" s="64">
        <f t="shared" si="26"/>
        <v>5619728.135952614</v>
      </c>
      <c r="J124" s="64">
        <f t="shared" si="26"/>
        <v>5645856.567574976</v>
      </c>
      <c r="K124" s="64">
        <f t="shared" si="26"/>
        <v>5759273.587885059</v>
      </c>
    </row>
    <row r="125" spans="1:11" ht="12.75">
      <c r="A125" s="12" t="s">
        <v>37</v>
      </c>
      <c r="B125" s="2" t="s">
        <v>39</v>
      </c>
      <c r="C125" s="64"/>
      <c r="D125" s="64">
        <f>D124*100/C124</f>
        <v>164.71104263151233</v>
      </c>
      <c r="E125" s="64">
        <f>E124*100/D124</f>
        <v>141.13966870848088</v>
      </c>
      <c r="F125" s="64">
        <f>F124*100/E124</f>
        <v>101.14171663206712</v>
      </c>
      <c r="G125" s="64">
        <f>G124*100/E124</f>
        <v>102.2768399545728</v>
      </c>
      <c r="H125" s="64">
        <f>H124*100/F124</f>
        <v>101.61207689713325</v>
      </c>
      <c r="I125" s="64">
        <f>I124*100/G124</f>
        <v>102.45458579068304</v>
      </c>
      <c r="J125" s="64">
        <f>J124*100/H124</f>
        <v>102.43481532565878</v>
      </c>
      <c r="K125" s="64">
        <f>K124*100/I124</f>
        <v>102.48313527908392</v>
      </c>
    </row>
    <row r="126" spans="1:11" ht="15.75" customHeight="1">
      <c r="A126" s="12" t="s">
        <v>38</v>
      </c>
      <c r="B126" s="2" t="s">
        <v>67</v>
      </c>
      <c r="C126" s="64">
        <f aca="true" t="shared" si="27" ref="C126:K126">C130+C140</f>
        <v>2306932</v>
      </c>
      <c r="D126" s="64">
        <f t="shared" si="27"/>
        <v>4054278.3564</v>
      </c>
      <c r="E126" s="64">
        <f t="shared" si="27"/>
        <v>6251808.410409729</v>
      </c>
      <c r="F126" s="64">
        <f t="shared" si="27"/>
        <v>6544400.55691999</v>
      </c>
      <c r="G126" s="64">
        <f t="shared" si="27"/>
        <v>6592918.896434164</v>
      </c>
      <c r="H126" s="64">
        <f t="shared" si="27"/>
        <v>6923543.850893869</v>
      </c>
      <c r="I126" s="64">
        <f t="shared" si="27"/>
        <v>6998758.324794702</v>
      </c>
      <c r="J126" s="64">
        <f t="shared" si="27"/>
        <v>7390943.8427516315</v>
      </c>
      <c r="K126" s="64">
        <f t="shared" si="27"/>
        <v>7460269.677001851</v>
      </c>
    </row>
    <row r="127" spans="1:11" ht="12.75">
      <c r="A127" s="28" t="s">
        <v>105</v>
      </c>
      <c r="B127" s="29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1:11" ht="12.75">
      <c r="A128" s="97" t="s">
        <v>87</v>
      </c>
      <c r="B128" s="25" t="s">
        <v>67</v>
      </c>
      <c r="C128" s="64">
        <f>C134</f>
        <v>324600</v>
      </c>
      <c r="D128" s="64">
        <f aca="true" t="shared" si="28" ref="D128:K128">D134</f>
        <v>371991.6</v>
      </c>
      <c r="E128" s="64">
        <f t="shared" si="28"/>
        <v>403238.8944</v>
      </c>
      <c r="F128" s="64">
        <f t="shared" si="28"/>
        <v>416545.7779152</v>
      </c>
      <c r="G128" s="64">
        <f t="shared" si="28"/>
        <v>418158.7334928</v>
      </c>
      <c r="H128" s="64">
        <f t="shared" si="28"/>
        <v>429042.151252656</v>
      </c>
      <c r="I128" s="64">
        <f t="shared" si="28"/>
        <v>431957.9716980623</v>
      </c>
      <c r="J128" s="64">
        <f t="shared" si="28"/>
        <v>441913.4157902357</v>
      </c>
      <c r="K128" s="64">
        <f t="shared" si="28"/>
        <v>447508.4586791925</v>
      </c>
    </row>
    <row r="129" spans="1:11" ht="12.75">
      <c r="A129" s="12" t="s">
        <v>37</v>
      </c>
      <c r="B129" s="2" t="s">
        <v>39</v>
      </c>
      <c r="C129" s="64"/>
      <c r="D129" s="64">
        <f>D128*100/C128</f>
        <v>114.6</v>
      </c>
      <c r="E129" s="64">
        <f>E128*100/D128</f>
        <v>108.4</v>
      </c>
      <c r="F129" s="64">
        <f>F128*100/E128</f>
        <v>103.3</v>
      </c>
      <c r="G129" s="64">
        <f>G128*100/E128</f>
        <v>103.7</v>
      </c>
      <c r="H129" s="64">
        <f>H128*100/F128</f>
        <v>103</v>
      </c>
      <c r="I129" s="64">
        <f>I128*100/G128</f>
        <v>103.3</v>
      </c>
      <c r="J129" s="64">
        <f>J128*100/H128</f>
        <v>103</v>
      </c>
      <c r="K129" s="64">
        <f>K128*100/I128</f>
        <v>103.6</v>
      </c>
    </row>
    <row r="130" spans="1:11" ht="12.75">
      <c r="A130" s="12" t="s">
        <v>38</v>
      </c>
      <c r="B130" s="2" t="s">
        <v>67</v>
      </c>
      <c r="C130" s="64">
        <f>C136</f>
        <v>324600</v>
      </c>
      <c r="D130" s="64">
        <f aca="true" t="shared" si="29" ref="D130:K130">D136</f>
        <v>382779.3564</v>
      </c>
      <c r="E130" s="64">
        <f t="shared" si="29"/>
        <v>450202.112236296</v>
      </c>
      <c r="F130" s="64">
        <f t="shared" si="29"/>
        <v>481335.839307997</v>
      </c>
      <c r="G130" s="64">
        <f t="shared" si="29"/>
        <v>481332.2376910992</v>
      </c>
      <c r="H130" s="64">
        <f t="shared" si="29"/>
        <v>516102.72698121367</v>
      </c>
      <c r="I130" s="64">
        <f t="shared" si="29"/>
        <v>515115.984790162</v>
      </c>
      <c r="J130" s="64">
        <f t="shared" si="29"/>
        <v>553912.4127598574</v>
      </c>
      <c r="K130" s="64">
        <f t="shared" si="29"/>
        <v>555006.5666523121</v>
      </c>
    </row>
    <row r="131" spans="1:11" ht="12.75">
      <c r="A131" s="12" t="s">
        <v>108</v>
      </c>
      <c r="B131" s="2" t="s">
        <v>39</v>
      </c>
      <c r="C131" s="7"/>
      <c r="D131" s="64">
        <v>102.9</v>
      </c>
      <c r="E131" s="64">
        <v>108.5</v>
      </c>
      <c r="F131" s="64">
        <v>103.5</v>
      </c>
      <c r="G131" s="64">
        <v>103.1</v>
      </c>
      <c r="H131" s="64">
        <v>104.1</v>
      </c>
      <c r="I131" s="64">
        <v>103.6</v>
      </c>
      <c r="J131" s="64">
        <v>104.2</v>
      </c>
      <c r="K131" s="64">
        <v>104</v>
      </c>
    </row>
    <row r="132" spans="1:11" ht="25.5">
      <c r="A132" s="2" t="s">
        <v>36</v>
      </c>
      <c r="B132" s="2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69" t="s">
        <v>112</v>
      </c>
      <c r="B133" s="2"/>
      <c r="C133" s="67"/>
      <c r="D133" s="67"/>
      <c r="E133" s="67"/>
      <c r="F133" s="67"/>
      <c r="G133" s="64"/>
      <c r="H133" s="64"/>
      <c r="I133" s="64"/>
      <c r="J133" s="64"/>
      <c r="K133" s="64"/>
    </row>
    <row r="134" spans="1:11" ht="12.75">
      <c r="A134" s="65" t="s">
        <v>87</v>
      </c>
      <c r="B134" s="66" t="s">
        <v>67</v>
      </c>
      <c r="C134" s="64">
        <v>324600</v>
      </c>
      <c r="D134" s="64">
        <f>C134*D135/100</f>
        <v>371991.6</v>
      </c>
      <c r="E134" s="64">
        <f>D134*E135/100</f>
        <v>403238.8944</v>
      </c>
      <c r="F134" s="64">
        <f>E134*F135/100</f>
        <v>416545.7779152</v>
      </c>
      <c r="G134" s="64">
        <f>E134*G135/100</f>
        <v>418158.7334928</v>
      </c>
      <c r="H134" s="64">
        <f>F134*H135/100</f>
        <v>429042.151252656</v>
      </c>
      <c r="I134" s="64">
        <f>G134*I135/100</f>
        <v>431957.9716980623</v>
      </c>
      <c r="J134" s="64">
        <f>H134*J135/100</f>
        <v>441913.4157902357</v>
      </c>
      <c r="K134" s="64">
        <f>I134*K135/100</f>
        <v>447508.4586791925</v>
      </c>
    </row>
    <row r="135" spans="1:11" ht="12.75">
      <c r="A135" s="68" t="s">
        <v>37</v>
      </c>
      <c r="B135" s="2" t="s">
        <v>39</v>
      </c>
      <c r="C135" s="64"/>
      <c r="D135" s="64">
        <v>114.6</v>
      </c>
      <c r="E135" s="64">
        <v>108.4</v>
      </c>
      <c r="F135" s="64">
        <v>103.3</v>
      </c>
      <c r="G135" s="64">
        <v>103.7</v>
      </c>
      <c r="H135" s="64">
        <v>103</v>
      </c>
      <c r="I135" s="64">
        <v>103.3</v>
      </c>
      <c r="J135" s="64">
        <v>103</v>
      </c>
      <c r="K135" s="64">
        <v>103.6</v>
      </c>
    </row>
    <row r="136" spans="1:11" ht="12.75">
      <c r="A136" s="68" t="s">
        <v>38</v>
      </c>
      <c r="B136" s="2" t="s">
        <v>67</v>
      </c>
      <c r="C136" s="64">
        <v>324600</v>
      </c>
      <c r="D136" s="64">
        <f>C136*D135*D131/10000</f>
        <v>382779.3564</v>
      </c>
      <c r="E136" s="64">
        <f>D136*E135*E131/10000</f>
        <v>450202.112236296</v>
      </c>
      <c r="F136" s="64">
        <f>E136*F135*F131/10000</f>
        <v>481335.839307997</v>
      </c>
      <c r="G136" s="64">
        <f>E136*G135*G131/10000</f>
        <v>481332.2376910992</v>
      </c>
      <c r="H136" s="64">
        <f>F136*H135*H131/10000</f>
        <v>516102.72698121367</v>
      </c>
      <c r="I136" s="64">
        <f>G136*I135*I131/10000</f>
        <v>515115.984790162</v>
      </c>
      <c r="J136" s="64">
        <f>H136*J135*J131/10000</f>
        <v>553912.4127598574</v>
      </c>
      <c r="K136" s="64">
        <f>I136*K135*K131/10000</f>
        <v>555006.5666523121</v>
      </c>
    </row>
    <row r="137" spans="1:11" ht="12.75">
      <c r="A137" s="124" t="s">
        <v>79</v>
      </c>
      <c r="B137" s="125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97" t="s">
        <v>87</v>
      </c>
      <c r="B138" s="25" t="s">
        <v>67</v>
      </c>
      <c r="C138" s="64">
        <f>C144+C148+C152+C160</f>
        <v>1982332</v>
      </c>
      <c r="D138" s="64">
        <f aca="true" t="shared" si="30" ref="D138:K138">D144+D148+D152+D160</f>
        <v>3427780.15</v>
      </c>
      <c r="E138" s="64">
        <f t="shared" si="30"/>
        <v>4959746.365228447</v>
      </c>
      <c r="F138" s="64">
        <f t="shared" si="30"/>
        <v>5007669.576397732</v>
      </c>
      <c r="G138" s="64">
        <f t="shared" si="30"/>
        <v>5066933.117284716</v>
      </c>
      <c r="H138" s="64">
        <f t="shared" si="30"/>
        <v>5082615.725637909</v>
      </c>
      <c r="I138" s="64">
        <f t="shared" si="30"/>
        <v>5187770.164254552</v>
      </c>
      <c r="J138" s="64">
        <f t="shared" si="30"/>
        <v>5203943.15178474</v>
      </c>
      <c r="K138" s="64">
        <f t="shared" si="30"/>
        <v>5311765.129205867</v>
      </c>
    </row>
    <row r="139" spans="1:11" ht="15.75" customHeight="1">
      <c r="A139" s="12" t="s">
        <v>37</v>
      </c>
      <c r="B139" s="2" t="s">
        <v>39</v>
      </c>
      <c r="C139" s="64"/>
      <c r="D139" s="64">
        <f>D138*100/C138</f>
        <v>172.91655232322336</v>
      </c>
      <c r="E139" s="64">
        <f>E138*100/D138</f>
        <v>144.6926625451299</v>
      </c>
      <c r="F139" s="64">
        <f>F138*100/E138</f>
        <v>100.96624318342693</v>
      </c>
      <c r="G139" s="64">
        <f>G138*100/E138</f>
        <v>102.16113373876796</v>
      </c>
      <c r="H139" s="64">
        <f>H138*100/F138</f>
        <v>101.49662728534277</v>
      </c>
      <c r="I139" s="64">
        <f>I138*100/G138</f>
        <v>102.38481630155383</v>
      </c>
      <c r="J139" s="64">
        <f>J138*100/H138</f>
        <v>102.38710602367257</v>
      </c>
      <c r="K139" s="64">
        <f>K138*100/I138</f>
        <v>102.39013990646079</v>
      </c>
    </row>
    <row r="140" spans="1:11" ht="12.75">
      <c r="A140" s="12" t="s">
        <v>38</v>
      </c>
      <c r="B140" s="2" t="s">
        <v>67</v>
      </c>
      <c r="C140" s="64">
        <f aca="true" t="shared" si="31" ref="C140:K140">C146+C150+C154+C162</f>
        <v>1982332</v>
      </c>
      <c r="D140" s="64">
        <f t="shared" si="31"/>
        <v>3671499</v>
      </c>
      <c r="E140" s="64">
        <f t="shared" si="31"/>
        <v>5801606.298173433</v>
      </c>
      <c r="F140" s="64">
        <f t="shared" si="31"/>
        <v>6063064.717611993</v>
      </c>
      <c r="G140" s="64">
        <f t="shared" si="31"/>
        <v>6111586.658743065</v>
      </c>
      <c r="H140" s="64">
        <f t="shared" si="31"/>
        <v>6407441.123912656</v>
      </c>
      <c r="I140" s="64">
        <f t="shared" si="31"/>
        <v>6483642.34000454</v>
      </c>
      <c r="J140" s="64">
        <f t="shared" si="31"/>
        <v>6837031.429991774</v>
      </c>
      <c r="K140" s="64">
        <f t="shared" si="31"/>
        <v>6905263.110349539</v>
      </c>
    </row>
    <row r="141" spans="1:11" ht="12.75">
      <c r="A141" s="12" t="s">
        <v>108</v>
      </c>
      <c r="B141" s="2" t="s">
        <v>39</v>
      </c>
      <c r="C141" s="64"/>
      <c r="D141" s="64">
        <v>102.9</v>
      </c>
      <c r="E141" s="64">
        <v>108.5</v>
      </c>
      <c r="F141" s="64">
        <v>103.5</v>
      </c>
      <c r="G141" s="64">
        <v>103.1</v>
      </c>
      <c r="H141" s="64">
        <v>104.1</v>
      </c>
      <c r="I141" s="64">
        <v>103.6</v>
      </c>
      <c r="J141" s="64">
        <v>104.2</v>
      </c>
      <c r="K141" s="64">
        <v>104</v>
      </c>
    </row>
    <row r="142" spans="1:11" ht="25.5">
      <c r="A142" s="2" t="s">
        <v>36</v>
      </c>
      <c r="B142" s="6" t="s">
        <v>67</v>
      </c>
      <c r="C142" s="98">
        <v>1982682</v>
      </c>
      <c r="D142" s="98">
        <v>3531731.3</v>
      </c>
      <c r="E142" s="98"/>
      <c r="F142" s="16"/>
      <c r="G142" s="16"/>
      <c r="H142" s="17"/>
      <c r="I142" s="17"/>
      <c r="J142" s="17"/>
      <c r="K142" s="17"/>
    </row>
    <row r="143" spans="1:11" ht="12.75">
      <c r="A143" s="69" t="s">
        <v>115</v>
      </c>
      <c r="B143" s="2"/>
      <c r="C143" s="96"/>
      <c r="D143" s="96"/>
      <c r="E143" s="86"/>
      <c r="F143" s="86"/>
      <c r="G143" s="86"/>
      <c r="H143" s="86"/>
      <c r="I143" s="86"/>
      <c r="J143" s="86"/>
      <c r="K143" s="86"/>
    </row>
    <row r="144" spans="1:11" ht="12.75">
      <c r="A144" s="74" t="s">
        <v>87</v>
      </c>
      <c r="B144" s="2" t="s">
        <v>35</v>
      </c>
      <c r="C144" s="64">
        <v>890275</v>
      </c>
      <c r="D144" s="64">
        <f>C144*D145/100</f>
        <v>1020255.15</v>
      </c>
      <c r="E144" s="64">
        <f>D144*E145/100</f>
        <v>940675.2483</v>
      </c>
      <c r="F144" s="64">
        <f>E144*F145/100</f>
        <v>940675.2483</v>
      </c>
      <c r="G144" s="64">
        <f>E144*G145/100</f>
        <v>958548.0780177</v>
      </c>
      <c r="H144" s="64">
        <f>F144*H145/100</f>
        <v>963251.4542592001</v>
      </c>
      <c r="I144" s="64">
        <f>G144*I145/100</f>
        <v>985387.4242021956</v>
      </c>
      <c r="J144" s="64">
        <f>H144*J145/100</f>
        <v>990222.4949784577</v>
      </c>
      <c r="K144" s="64">
        <f>I144*K145/100</f>
        <v>1015934.4343524636</v>
      </c>
    </row>
    <row r="145" spans="1:11" ht="12.75">
      <c r="A145" s="74" t="s">
        <v>116</v>
      </c>
      <c r="B145" s="2" t="s">
        <v>39</v>
      </c>
      <c r="C145" s="64"/>
      <c r="D145" s="64">
        <v>114.6</v>
      </c>
      <c r="E145" s="64">
        <v>92.2</v>
      </c>
      <c r="F145" s="64">
        <v>100</v>
      </c>
      <c r="G145" s="64">
        <v>101.9</v>
      </c>
      <c r="H145" s="64">
        <v>102.4</v>
      </c>
      <c r="I145" s="64">
        <v>102.8</v>
      </c>
      <c r="J145" s="64">
        <v>102.8</v>
      </c>
      <c r="K145" s="64">
        <v>103.1</v>
      </c>
    </row>
    <row r="146" spans="1:11" ht="12.75">
      <c r="A146" s="74" t="s">
        <v>117</v>
      </c>
      <c r="B146" s="2" t="s">
        <v>35</v>
      </c>
      <c r="C146" s="64">
        <v>890275</v>
      </c>
      <c r="D146" s="64">
        <v>1153480</v>
      </c>
      <c r="E146" s="64">
        <v>1145430</v>
      </c>
      <c r="F146" s="64">
        <f>E146*F145*F141/10000</f>
        <v>1185520.05</v>
      </c>
      <c r="G146" s="64">
        <f>E146*G145*G141/10000</f>
        <v>1203376.1582699998</v>
      </c>
      <c r="H146" s="64">
        <f>F146*H145*H141/10000</f>
        <v>1263745.4049791999</v>
      </c>
      <c r="I146" s="64">
        <f>G146*I145*I141/10000</f>
        <v>1281605.235566816</v>
      </c>
      <c r="J146" s="64">
        <f>H146*J145*J141/10000</f>
        <v>1353693.7479239993</v>
      </c>
      <c r="K146" s="64">
        <f>I146*K145*K141/10000</f>
        <v>1374188.3977841628</v>
      </c>
    </row>
    <row r="147" spans="1:11" ht="12.75">
      <c r="A147" s="69" t="s">
        <v>118</v>
      </c>
      <c r="B147" s="2"/>
      <c r="C147" s="67"/>
      <c r="D147" s="67"/>
      <c r="E147" s="67"/>
      <c r="F147" s="67"/>
      <c r="G147" s="70"/>
      <c r="H147" s="70"/>
      <c r="I147" s="70"/>
      <c r="J147" s="70"/>
      <c r="K147" s="70"/>
    </row>
    <row r="148" spans="1:11" ht="12.75">
      <c r="A148" s="74" t="s">
        <v>87</v>
      </c>
      <c r="B148" s="2" t="s">
        <v>35</v>
      </c>
      <c r="C148" s="64">
        <f>C150</f>
        <v>727057</v>
      </c>
      <c r="D148" s="64">
        <v>839389</v>
      </c>
      <c r="E148" s="64">
        <v>880000</v>
      </c>
      <c r="F148" s="64">
        <v>900000</v>
      </c>
      <c r="G148" s="64">
        <v>910000</v>
      </c>
      <c r="H148" s="64">
        <f>F148*H149/100</f>
        <v>920700</v>
      </c>
      <c r="I148" s="64">
        <f>G148*I149/100</f>
        <v>940030</v>
      </c>
      <c r="J148" s="64">
        <f>H148*J149/100</f>
        <v>951083.1</v>
      </c>
      <c r="K148" s="64">
        <f>I148*K149/100</f>
        <v>968230.9</v>
      </c>
    </row>
    <row r="149" spans="1:11" ht="12.75">
      <c r="A149" s="74" t="s">
        <v>116</v>
      </c>
      <c r="B149" s="2" t="s">
        <v>39</v>
      </c>
      <c r="C149" s="64"/>
      <c r="D149" s="64">
        <f>D148*100/C148</f>
        <v>115.45023292534148</v>
      </c>
      <c r="E149" s="64">
        <f>E148*100/D148</f>
        <v>104.83816204405824</v>
      </c>
      <c r="F149" s="64">
        <f>F148*100/E148</f>
        <v>102.27272727272727</v>
      </c>
      <c r="G149" s="64">
        <f>G148*100/E148</f>
        <v>103.4090909090909</v>
      </c>
      <c r="H149" s="64">
        <v>102.3</v>
      </c>
      <c r="I149" s="64">
        <v>103.3</v>
      </c>
      <c r="J149" s="64">
        <v>103.3</v>
      </c>
      <c r="K149" s="64">
        <v>103</v>
      </c>
    </row>
    <row r="150" spans="1:11" ht="12.75">
      <c r="A150" s="74" t="s">
        <v>117</v>
      </c>
      <c r="B150" s="2" t="s">
        <v>35</v>
      </c>
      <c r="C150" s="67">
        <v>727057</v>
      </c>
      <c r="D150" s="67">
        <v>944883</v>
      </c>
      <c r="E150" s="67">
        <f>D150*E149*E141/10000</f>
        <v>1074798.7981734332</v>
      </c>
      <c r="F150" s="67">
        <f>E150*F149*F141/10000</f>
        <v>1137698.955111992</v>
      </c>
      <c r="G150" s="67">
        <f>E150*G149*G141/10000</f>
        <v>1145894.2959480644</v>
      </c>
      <c r="H150" s="67">
        <f>F150*H149*H141/10000</f>
        <v>1211584.5383538299</v>
      </c>
      <c r="I150" s="67">
        <f>G150*I149*I141/10000</f>
        <v>1226322.324792067</v>
      </c>
      <c r="J150" s="67">
        <f>H150*J149*J141/10000</f>
        <v>1304132.6349005254</v>
      </c>
      <c r="K150" s="67">
        <f>I150*K149*K141/10000</f>
        <v>1313636.4743172622</v>
      </c>
    </row>
    <row r="151" spans="1:11" ht="12.75">
      <c r="A151" s="69" t="s">
        <v>154</v>
      </c>
      <c r="B151" s="2"/>
      <c r="C151" s="67"/>
      <c r="D151" s="67"/>
      <c r="E151" s="67"/>
      <c r="F151" s="70"/>
      <c r="G151" s="70"/>
      <c r="H151" s="70"/>
      <c r="I151" s="75"/>
      <c r="J151" s="75"/>
      <c r="K151" s="75"/>
    </row>
    <row r="152" spans="1:11" ht="12.75">
      <c r="A152" s="74" t="s">
        <v>87</v>
      </c>
      <c r="B152" s="2" t="s">
        <v>35</v>
      </c>
      <c r="C152" s="64">
        <v>0</v>
      </c>
      <c r="D152" s="64">
        <f>D154</f>
        <v>1203136</v>
      </c>
      <c r="E152" s="64">
        <f>E154*100/114.6</f>
        <v>2792321.116928447</v>
      </c>
      <c r="F152" s="67">
        <f>E152*F153/100</f>
        <v>2820244.3280977313</v>
      </c>
      <c r="G152" s="67">
        <f>E152*G153/100</f>
        <v>2848167.539267016</v>
      </c>
      <c r="H152" s="67">
        <f>F152*H153/100</f>
        <v>2848446.7713787085</v>
      </c>
      <c r="I152" s="67">
        <f>G152*I153/100</f>
        <v>2905130.8900523568</v>
      </c>
      <c r="J152" s="67">
        <f>H152*J153/100</f>
        <v>2905415.706806283</v>
      </c>
      <c r="K152" s="67">
        <f>I152*K153/100</f>
        <v>2963233.5078534037</v>
      </c>
    </row>
    <row r="153" spans="1:11" ht="12.75">
      <c r="A153" s="74" t="s">
        <v>116</v>
      </c>
      <c r="B153" s="2" t="s">
        <v>39</v>
      </c>
      <c r="C153" s="64"/>
      <c r="D153" s="64"/>
      <c r="E153" s="64">
        <f>E152*100/D152</f>
        <v>232.08690596312027</v>
      </c>
      <c r="F153" s="64">
        <v>101</v>
      </c>
      <c r="G153" s="64">
        <v>102</v>
      </c>
      <c r="H153" s="64">
        <v>101</v>
      </c>
      <c r="I153" s="64">
        <v>102</v>
      </c>
      <c r="J153" s="64">
        <v>102</v>
      </c>
      <c r="K153" s="64">
        <v>102</v>
      </c>
    </row>
    <row r="154" spans="1:11" ht="12.75">
      <c r="A154" s="74" t="s">
        <v>117</v>
      </c>
      <c r="B154" s="2" t="s">
        <v>35</v>
      </c>
      <c r="C154" s="67">
        <v>0</v>
      </c>
      <c r="D154" s="67">
        <v>1203136</v>
      </c>
      <c r="E154" s="67">
        <v>3200000</v>
      </c>
      <c r="F154" s="67">
        <f>E154*F153*F141/10000</f>
        <v>3345120</v>
      </c>
      <c r="G154" s="67">
        <f>E154*G153*G141/10000</f>
        <v>3365184</v>
      </c>
      <c r="H154" s="67">
        <f>F154*H153*H141/10000</f>
        <v>3517092.6192</v>
      </c>
      <c r="I154" s="67">
        <f>G154*I153*I141/10000</f>
        <v>3556057.2364799995</v>
      </c>
      <c r="J154" s="67">
        <f>H154*J153*J141/10000</f>
        <v>3738106.7193905283</v>
      </c>
      <c r="K154" s="67">
        <f>I154*K153*K141/10000</f>
        <v>3772265.5164579833</v>
      </c>
    </row>
    <row r="155" spans="1:11" ht="12.75" customHeight="1" hidden="1">
      <c r="A155" s="69" t="s">
        <v>112</v>
      </c>
      <c r="B155" s="2"/>
      <c r="C155" s="67"/>
      <c r="D155" s="67"/>
      <c r="E155" s="67"/>
      <c r="F155" s="70"/>
      <c r="G155" s="70"/>
      <c r="H155" s="70"/>
      <c r="I155" s="75"/>
      <c r="J155" s="75"/>
      <c r="K155" s="75"/>
    </row>
    <row r="156" spans="1:11" ht="12.75" customHeight="1" hidden="1">
      <c r="A156" s="74" t="s">
        <v>87</v>
      </c>
      <c r="B156" s="2" t="s">
        <v>35</v>
      </c>
      <c r="C156" s="64"/>
      <c r="D156" s="64"/>
      <c r="E156" s="64"/>
      <c r="F156" s="64"/>
      <c r="G156" s="70"/>
      <c r="H156" s="70"/>
      <c r="I156" s="75"/>
      <c r="J156" s="75"/>
      <c r="K156" s="75"/>
    </row>
    <row r="157" spans="1:11" ht="12.75" customHeight="1" hidden="1">
      <c r="A157" s="74" t="s">
        <v>116</v>
      </c>
      <c r="B157" s="2" t="s">
        <v>39</v>
      </c>
      <c r="C157" s="67"/>
      <c r="D157" s="67"/>
      <c r="E157" s="67"/>
      <c r="F157" s="64"/>
      <c r="G157" s="64"/>
      <c r="H157" s="64"/>
      <c r="I157" s="64"/>
      <c r="J157" s="64"/>
      <c r="K157" s="64"/>
    </row>
    <row r="158" spans="1:11" ht="12.75" customHeight="1" hidden="1">
      <c r="A158" s="74" t="s">
        <v>117</v>
      </c>
      <c r="B158" s="2" t="s">
        <v>35</v>
      </c>
      <c r="C158" s="67"/>
      <c r="D158" s="67"/>
      <c r="E158" s="67"/>
      <c r="F158" s="70"/>
      <c r="G158" s="70"/>
      <c r="H158" s="70"/>
      <c r="I158" s="75"/>
      <c r="J158" s="75"/>
      <c r="K158" s="75"/>
    </row>
    <row r="159" spans="1:11" ht="12.75">
      <c r="A159" s="69" t="s">
        <v>112</v>
      </c>
      <c r="B159" s="2"/>
      <c r="C159" s="67"/>
      <c r="D159" s="67"/>
      <c r="E159" s="67"/>
      <c r="F159" s="67"/>
      <c r="G159" s="64"/>
      <c r="H159" s="64"/>
      <c r="I159" s="64"/>
      <c r="J159" s="64"/>
      <c r="K159" s="64"/>
    </row>
    <row r="160" spans="1:11" ht="12.75">
      <c r="A160" s="65" t="s">
        <v>87</v>
      </c>
      <c r="B160" s="66" t="s">
        <v>67</v>
      </c>
      <c r="C160" s="64">
        <f>C162</f>
        <v>365000</v>
      </c>
      <c r="D160" s="64">
        <f>C160*D161/100</f>
        <v>365000</v>
      </c>
      <c r="E160" s="64">
        <f>C160*E161/100</f>
        <v>346750</v>
      </c>
      <c r="F160" s="64">
        <f>E160*F161/100</f>
        <v>346750</v>
      </c>
      <c r="G160" s="67">
        <f>E160*G161/100</f>
        <v>350217.5</v>
      </c>
      <c r="H160" s="67">
        <f>F160*H161/100</f>
        <v>350217.5</v>
      </c>
      <c r="I160" s="67">
        <f>G160*I161/100</f>
        <v>357221.85</v>
      </c>
      <c r="J160" s="67">
        <f>H160*J161/100</f>
        <v>357221.85</v>
      </c>
      <c r="K160" s="67">
        <f>I160*K161/100</f>
        <v>364366.28699999995</v>
      </c>
    </row>
    <row r="161" spans="1:11" ht="12.75">
      <c r="A161" s="68" t="s">
        <v>37</v>
      </c>
      <c r="B161" s="2" t="s">
        <v>39</v>
      </c>
      <c r="C161" s="64"/>
      <c r="D161" s="64">
        <v>100</v>
      </c>
      <c r="E161" s="64">
        <v>95</v>
      </c>
      <c r="F161" s="64">
        <v>100</v>
      </c>
      <c r="G161" s="64">
        <v>101</v>
      </c>
      <c r="H161" s="64">
        <v>101</v>
      </c>
      <c r="I161" s="64">
        <v>102</v>
      </c>
      <c r="J161" s="64">
        <v>102</v>
      </c>
      <c r="K161" s="64">
        <v>102</v>
      </c>
    </row>
    <row r="162" spans="1:11" ht="12.75">
      <c r="A162" s="68" t="s">
        <v>38</v>
      </c>
      <c r="B162" s="2" t="s">
        <v>67</v>
      </c>
      <c r="C162" s="64">
        <v>365000</v>
      </c>
      <c r="D162" s="64">
        <v>370000</v>
      </c>
      <c r="E162" s="70">
        <f>D162*E161*E141/10000</f>
        <v>381377.5</v>
      </c>
      <c r="F162" s="70">
        <f>E162*F161*F141/10000</f>
        <v>394725.7125</v>
      </c>
      <c r="G162" s="70">
        <f>E162*G161*G141/10000</f>
        <v>397132.204525</v>
      </c>
      <c r="H162" s="70">
        <f>F162*H161*H141/10000</f>
        <v>415018.56137962505</v>
      </c>
      <c r="I162" s="70">
        <f>G162*I161*I141/10000</f>
        <v>419657.543165658</v>
      </c>
      <c r="J162" s="70">
        <f>H162*J161*J141/10000</f>
        <v>441098.3277767207</v>
      </c>
      <c r="K162" s="70">
        <f>I162*K161*K141/10000</f>
        <v>445172.72179013</v>
      </c>
    </row>
    <row r="163" spans="1:11" ht="25.5" customHeight="1">
      <c r="A163" s="104" t="s">
        <v>155</v>
      </c>
      <c r="B163" s="6"/>
      <c r="C163" s="16"/>
      <c r="D163" s="16"/>
      <c r="E163" s="16"/>
      <c r="F163" s="16"/>
      <c r="G163" s="16"/>
      <c r="H163" s="17"/>
      <c r="I163" s="17"/>
      <c r="J163" s="17"/>
      <c r="K163" s="17"/>
    </row>
    <row r="164" spans="1:11" ht="12.75" customHeight="1">
      <c r="A164" s="97" t="s">
        <v>87</v>
      </c>
      <c r="B164" s="25" t="s">
        <v>67</v>
      </c>
      <c r="C164" s="67">
        <f>C168+C186</f>
        <v>3802786.1</v>
      </c>
      <c r="D164" s="67">
        <f>D168+D186</f>
        <v>3448921.563322784</v>
      </c>
      <c r="E164" s="67">
        <f aca="true" t="shared" si="32" ref="E164:K164">E168+E186</f>
        <v>2892950.5604530447</v>
      </c>
      <c r="F164" s="67">
        <f t="shared" si="32"/>
        <v>3065768.0789219225</v>
      </c>
      <c r="G164" s="67">
        <f t="shared" si="32"/>
        <v>3107980.8051311746</v>
      </c>
      <c r="H164" s="67">
        <f t="shared" si="32"/>
        <v>3157541.2700788057</v>
      </c>
      <c r="I164" s="67">
        <f t="shared" si="32"/>
        <v>3224763.491064397</v>
      </c>
      <c r="J164" s="67">
        <f t="shared" si="32"/>
        <v>3263803.321997288</v>
      </c>
      <c r="K164" s="67">
        <f t="shared" si="32"/>
        <v>3341227.3202483645</v>
      </c>
    </row>
    <row r="165" spans="1:11" ht="12.75" customHeight="1">
      <c r="A165" s="12" t="s">
        <v>37</v>
      </c>
      <c r="B165" s="2" t="s">
        <v>39</v>
      </c>
      <c r="C165" s="16"/>
      <c r="D165" s="64">
        <f>D164*100/C164</f>
        <v>90.69459792447394</v>
      </c>
      <c r="E165" s="64">
        <f>E164*100/D164</f>
        <v>83.87985946731413</v>
      </c>
      <c r="F165" s="64">
        <f>F164*100/E164</f>
        <v>105.97374600282882</v>
      </c>
      <c r="G165" s="64">
        <f>G164*100/E164</f>
        <v>107.4329042334016</v>
      </c>
      <c r="H165" s="64">
        <f>H164*100/F164</f>
        <v>102.99348120256883</v>
      </c>
      <c r="I165" s="64">
        <f>I164*100/G164</f>
        <v>103.75750988360089</v>
      </c>
      <c r="J165" s="64">
        <f>J164*100/H164</f>
        <v>103.3653416639533</v>
      </c>
      <c r="K165" s="64">
        <f>K164*100/I164</f>
        <v>103.61154638182553</v>
      </c>
    </row>
    <row r="166" spans="1:11" ht="12.75" customHeight="1">
      <c r="A166" s="12" t="s">
        <v>38</v>
      </c>
      <c r="B166" s="2" t="s">
        <v>67</v>
      </c>
      <c r="C166" s="67">
        <f>C170+C188</f>
        <v>3802786.1</v>
      </c>
      <c r="D166" s="67">
        <f aca="true" t="shared" si="33" ref="D166:K166">D170+D188</f>
        <v>3652335.23</v>
      </c>
      <c r="E166" s="67">
        <f t="shared" si="33"/>
        <v>3280158.4190516</v>
      </c>
      <c r="F166" s="67">
        <f t="shared" si="33"/>
        <v>3573333.758773444</v>
      </c>
      <c r="G166" s="67">
        <f t="shared" si="33"/>
        <v>3619238.3497013003</v>
      </c>
      <c r="H166" s="67">
        <f t="shared" si="33"/>
        <v>3838306.2232720917</v>
      </c>
      <c r="I166" s="67">
        <f t="shared" si="33"/>
        <v>3891475.7854565997</v>
      </c>
      <c r="J166" s="67">
        <f t="shared" si="33"/>
        <v>4114296.261565212</v>
      </c>
      <c r="K166" s="67">
        <f t="shared" si="33"/>
        <v>4177689.920910128</v>
      </c>
    </row>
    <row r="167" spans="1:11" ht="12.75" customHeight="1">
      <c r="A167" s="28" t="s">
        <v>105</v>
      </c>
      <c r="B167" s="29"/>
      <c r="C167" s="16"/>
      <c r="D167" s="16"/>
      <c r="E167" s="16"/>
      <c r="F167" s="16"/>
      <c r="G167" s="16"/>
      <c r="H167" s="17"/>
      <c r="I167" s="17"/>
      <c r="J167" s="17"/>
      <c r="K167" s="17"/>
    </row>
    <row r="168" spans="1:11" ht="12.75" customHeight="1">
      <c r="A168" s="97" t="s">
        <v>87</v>
      </c>
      <c r="B168" s="25" t="s">
        <v>67</v>
      </c>
      <c r="C168" s="67">
        <f>C174+C178+C182</f>
        <v>155357.1</v>
      </c>
      <c r="D168" s="67">
        <f>D174+D178+D182</f>
        <v>163836.74440000003</v>
      </c>
      <c r="E168" s="67">
        <f aca="true" t="shared" si="34" ref="E168:K168">E174+E178+E182</f>
        <v>169593.77297639998</v>
      </c>
      <c r="F168" s="67">
        <f t="shared" si="34"/>
        <v>171896.512915278</v>
      </c>
      <c r="G168" s="67">
        <f t="shared" si="34"/>
        <v>174667.0460049972</v>
      </c>
      <c r="H168" s="67">
        <f t="shared" si="34"/>
        <v>176112.92759616143</v>
      </c>
      <c r="I168" s="67">
        <f t="shared" si="34"/>
        <v>179983.80909142518</v>
      </c>
      <c r="J168" s="67">
        <f t="shared" si="34"/>
        <v>182202.6802513407</v>
      </c>
      <c r="K168" s="67">
        <f t="shared" si="34"/>
        <v>185782.83495563283</v>
      </c>
    </row>
    <row r="169" spans="1:11" ht="12.75" customHeight="1">
      <c r="A169" s="12" t="s">
        <v>37</v>
      </c>
      <c r="B169" s="2" t="s">
        <v>39</v>
      </c>
      <c r="C169" s="16"/>
      <c r="D169" s="64">
        <f>D168*100/C168</f>
        <v>105.45816341834394</v>
      </c>
      <c r="E169" s="64">
        <f>E168*100/D168</f>
        <v>103.51388120991005</v>
      </c>
      <c r="F169" s="64">
        <f>F168*100/E168</f>
        <v>101.35779745828195</v>
      </c>
      <c r="G169" s="64">
        <f>G168*100/E168</f>
        <v>102.99142647725822</v>
      </c>
      <c r="H169" s="64">
        <f>H168*100/F168</f>
        <v>102.45287970615296</v>
      </c>
      <c r="I169" s="64">
        <f>I168*100/G168</f>
        <v>103.04394172113946</v>
      </c>
      <c r="J169" s="64">
        <f>J168*100/H168</f>
        <v>103.45786804995002</v>
      </c>
      <c r="K169" s="64">
        <f>K168*100/I168</f>
        <v>103.2219708503124</v>
      </c>
    </row>
    <row r="170" spans="1:11" ht="12.75" customHeight="1">
      <c r="A170" s="12" t="s">
        <v>38</v>
      </c>
      <c r="B170" s="2" t="s">
        <v>67</v>
      </c>
      <c r="C170" s="67">
        <f>C176+C180+C184</f>
        <v>155357.1</v>
      </c>
      <c r="D170" s="67">
        <f>D176+D180+D184</f>
        <v>170047</v>
      </c>
      <c r="E170" s="67">
        <f aca="true" t="shared" si="35" ref="E170:K170">E176+E180+E184</f>
        <v>177219.65215900002</v>
      </c>
      <c r="F170" s="67">
        <f t="shared" si="35"/>
        <v>184060.39253173402</v>
      </c>
      <c r="G170" s="67">
        <f t="shared" si="35"/>
        <v>187633.25428133467</v>
      </c>
      <c r="H170" s="67">
        <f t="shared" si="35"/>
        <v>195306.3434057426</v>
      </c>
      <c r="I170" s="67">
        <f t="shared" si="35"/>
        <v>199312.84877462217</v>
      </c>
      <c r="J170" s="67">
        <f t="shared" si="35"/>
        <v>209081.77281339202</v>
      </c>
      <c r="K170" s="67">
        <f t="shared" si="35"/>
        <v>212954.30977149814</v>
      </c>
    </row>
    <row r="171" spans="1:11" ht="12.75" customHeight="1">
      <c r="A171" s="12" t="s">
        <v>108</v>
      </c>
      <c r="B171" s="2" t="s">
        <v>39</v>
      </c>
      <c r="C171" s="16"/>
      <c r="D171" s="16">
        <v>109.4</v>
      </c>
      <c r="E171" s="13">
        <v>107.9</v>
      </c>
      <c r="F171" s="13">
        <v>103.2</v>
      </c>
      <c r="G171" s="13">
        <v>103.1</v>
      </c>
      <c r="H171" s="37">
        <v>104.1</v>
      </c>
      <c r="I171" s="37">
        <v>103.6</v>
      </c>
      <c r="J171" s="37">
        <v>104.2</v>
      </c>
      <c r="K171" s="37">
        <v>104</v>
      </c>
    </row>
    <row r="172" spans="1:11" ht="25.5" customHeight="1">
      <c r="A172" s="2" t="s">
        <v>36</v>
      </c>
      <c r="B172" s="2"/>
      <c r="C172" s="16"/>
      <c r="D172" s="16"/>
      <c r="E172" s="13"/>
      <c r="F172" s="13"/>
      <c r="G172" s="13"/>
      <c r="H172" s="37"/>
      <c r="I172" s="37"/>
      <c r="J172" s="37"/>
      <c r="K172" s="37"/>
    </row>
    <row r="173" spans="1:11" ht="25.5">
      <c r="A173" s="63" t="s">
        <v>111</v>
      </c>
      <c r="B173" s="103"/>
      <c r="C173" s="99"/>
      <c r="D173" s="99"/>
      <c r="E173" s="99"/>
      <c r="F173" s="99"/>
      <c r="G173" s="99"/>
      <c r="H173" s="99"/>
      <c r="I173" s="99"/>
      <c r="J173" s="99"/>
      <c r="K173" s="99"/>
    </row>
    <row r="174" spans="1:11" ht="12.75">
      <c r="A174" s="65" t="s">
        <v>87</v>
      </c>
      <c r="B174" s="66" t="s">
        <v>67</v>
      </c>
      <c r="C174" s="64">
        <v>80252.4</v>
      </c>
      <c r="D174" s="64">
        <f>C174*D175/100</f>
        <v>96302.88</v>
      </c>
      <c r="E174" s="64">
        <f>D174*E175/100</f>
        <v>99384.57216</v>
      </c>
      <c r="F174" s="64">
        <f>E174*F175/100</f>
        <v>100477.80245375998</v>
      </c>
      <c r="G174" s="64">
        <f>E174*G175/100</f>
        <v>102366.1093248</v>
      </c>
      <c r="H174" s="64">
        <f>F174*H175/100</f>
        <v>103492.13652737279</v>
      </c>
      <c r="I174" s="64">
        <f>G174*I175/100</f>
        <v>105744.1909325184</v>
      </c>
      <c r="J174" s="64">
        <f>H174*J175/100</f>
        <v>107631.82198846771</v>
      </c>
      <c r="K174" s="64">
        <f>I174*K175/100</f>
        <v>109550.98180608905</v>
      </c>
    </row>
    <row r="175" spans="1:11" ht="12.75">
      <c r="A175" s="68" t="s">
        <v>37</v>
      </c>
      <c r="B175" s="2" t="s">
        <v>39</v>
      </c>
      <c r="C175" s="64"/>
      <c r="D175" s="64">
        <v>120</v>
      </c>
      <c r="E175" s="64">
        <v>103.2</v>
      </c>
      <c r="F175" s="64">
        <v>101.1</v>
      </c>
      <c r="G175" s="64">
        <v>103</v>
      </c>
      <c r="H175" s="64">
        <v>103</v>
      </c>
      <c r="I175" s="64">
        <v>103.3</v>
      </c>
      <c r="J175" s="64">
        <v>104</v>
      </c>
      <c r="K175" s="64">
        <v>103.6</v>
      </c>
    </row>
    <row r="176" spans="1:11" ht="12.75">
      <c r="A176" s="68" t="s">
        <v>38</v>
      </c>
      <c r="B176" s="2" t="s">
        <v>67</v>
      </c>
      <c r="C176" s="64">
        <v>80252.4</v>
      </c>
      <c r="D176" s="64">
        <v>100456</v>
      </c>
      <c r="E176" s="64">
        <v>101990</v>
      </c>
      <c r="F176" s="64">
        <f>E176*F175*F171/10000</f>
        <v>106411.47048</v>
      </c>
      <c r="G176" s="64">
        <f>E176*G175*G171/10000</f>
        <v>108306.2407</v>
      </c>
      <c r="H176" s="64">
        <f>F176*H175*H171/10000</f>
        <v>114097.57099277039</v>
      </c>
      <c r="I176" s="64">
        <f>G176*I175*I171/10000</f>
        <v>115908.03912225158</v>
      </c>
      <c r="J176" s="64">
        <f>H176*J175*J171/10000</f>
        <v>123645.25573344543</v>
      </c>
      <c r="K176" s="64">
        <f>I176*K175*K171/10000</f>
        <v>124883.95767187874</v>
      </c>
    </row>
    <row r="177" spans="1:11" ht="14.25" customHeight="1">
      <c r="A177" s="71" t="s">
        <v>113</v>
      </c>
      <c r="B177" s="6"/>
      <c r="C177" s="77"/>
      <c r="D177" s="77"/>
      <c r="E177" s="77"/>
      <c r="F177" s="77"/>
      <c r="G177" s="77"/>
      <c r="H177" s="77"/>
      <c r="I177" s="100"/>
      <c r="J177" s="100"/>
      <c r="K177" s="100"/>
    </row>
    <row r="178" spans="1:11" ht="12.75">
      <c r="A178" s="73" t="s">
        <v>87</v>
      </c>
      <c r="B178" s="25" t="s">
        <v>67</v>
      </c>
      <c r="C178" s="64">
        <v>55106</v>
      </c>
      <c r="D178" s="64">
        <f>C178*D179/100</f>
        <v>46895.206</v>
      </c>
      <c r="E178" s="64">
        <f>D178*E179/100</f>
        <v>47692.424502</v>
      </c>
      <c r="F178" s="64">
        <f>E178*F179/100</f>
        <v>48789.350265546</v>
      </c>
      <c r="G178" s="64">
        <f>E178*G179/100</f>
        <v>49266.274510566</v>
      </c>
      <c r="H178" s="64">
        <f>F178*H179/100</f>
        <v>49765.137270856925</v>
      </c>
      <c r="I178" s="64">
        <f>G178*I179/100</f>
        <v>50744.26274588298</v>
      </c>
      <c r="J178" s="64">
        <f>H178*J179/100</f>
        <v>51258.09138898263</v>
      </c>
      <c r="K178" s="64">
        <f>I178*K179/100</f>
        <v>52266.59062825947</v>
      </c>
    </row>
    <row r="179" spans="1:11" ht="12.75">
      <c r="A179" s="12" t="s">
        <v>37</v>
      </c>
      <c r="B179" s="2" t="s">
        <v>39</v>
      </c>
      <c r="C179" s="101"/>
      <c r="D179" s="64">
        <v>85.1</v>
      </c>
      <c r="E179" s="64">
        <v>101.7</v>
      </c>
      <c r="F179" s="64">
        <v>102.3</v>
      </c>
      <c r="G179" s="64">
        <v>103.3</v>
      </c>
      <c r="H179" s="64">
        <v>102</v>
      </c>
      <c r="I179" s="64">
        <v>103</v>
      </c>
      <c r="J179" s="64">
        <v>103</v>
      </c>
      <c r="K179" s="64">
        <v>103</v>
      </c>
    </row>
    <row r="180" spans="1:11" ht="12.75">
      <c r="A180" s="12" t="s">
        <v>38</v>
      </c>
      <c r="B180" s="2" t="s">
        <v>67</v>
      </c>
      <c r="C180" s="67">
        <v>55106</v>
      </c>
      <c r="D180" s="67">
        <v>46913</v>
      </c>
      <c r="E180" s="64">
        <f>D180*E179*E171/10000</f>
        <v>51479.65215900001</v>
      </c>
      <c r="F180" s="64">
        <f>E180*F179*F171/10000</f>
        <v>54348.92205173403</v>
      </c>
      <c r="G180" s="64">
        <f>E180*G179*G171/10000</f>
        <v>54827.01358133467</v>
      </c>
      <c r="H180" s="64">
        <f>F180*H179*H171/10000</f>
        <v>57708.77241297223</v>
      </c>
      <c r="I180" s="64">
        <f>G180*I179*I171/10000</f>
        <v>58504.8096523706</v>
      </c>
      <c r="J180" s="64">
        <f>H180*J179*J171/10000</f>
        <v>61936.51707994658</v>
      </c>
      <c r="K180" s="64">
        <f>I180*K179*K171/10000</f>
        <v>62670.35209961939</v>
      </c>
    </row>
    <row r="181" spans="1:11" ht="12.75">
      <c r="A181" s="71" t="s">
        <v>114</v>
      </c>
      <c r="B181" s="6"/>
      <c r="C181" s="77"/>
      <c r="D181" s="77"/>
      <c r="E181" s="77"/>
      <c r="F181" s="77"/>
      <c r="G181" s="77"/>
      <c r="H181" s="77"/>
      <c r="I181" s="100"/>
      <c r="J181" s="100"/>
      <c r="K181" s="100"/>
    </row>
    <row r="182" spans="1:11" ht="12.75">
      <c r="A182" s="73" t="s">
        <v>87</v>
      </c>
      <c r="B182" s="25" t="s">
        <v>67</v>
      </c>
      <c r="C182" s="64">
        <v>19998.7</v>
      </c>
      <c r="D182" s="64">
        <f>C182*D183/100</f>
        <v>20638.6584</v>
      </c>
      <c r="E182" s="64">
        <f>D182*E183/100</f>
        <v>22516.776314400002</v>
      </c>
      <c r="F182" s="64">
        <f>E182*F183/100</f>
        <v>22629.360195972004</v>
      </c>
      <c r="G182" s="64">
        <f>E182*G183/100</f>
        <v>23034.662169631203</v>
      </c>
      <c r="H182" s="64">
        <f>F182*H183/100</f>
        <v>22855.65379793172</v>
      </c>
      <c r="I182" s="64">
        <f>G182*I183/100</f>
        <v>23495.35541302383</v>
      </c>
      <c r="J182" s="64">
        <f>H182*J183/100</f>
        <v>23312.766873890356</v>
      </c>
      <c r="K182" s="64">
        <f>I182*K183/100</f>
        <v>23965.262521284305</v>
      </c>
    </row>
    <row r="183" spans="1:11" ht="12.75">
      <c r="A183" s="12" t="s">
        <v>37</v>
      </c>
      <c r="B183" s="2" t="s">
        <v>39</v>
      </c>
      <c r="C183" s="64"/>
      <c r="D183" s="64">
        <v>103.2</v>
      </c>
      <c r="E183" s="64">
        <v>109.1</v>
      </c>
      <c r="F183" s="64">
        <v>100.5</v>
      </c>
      <c r="G183" s="64">
        <v>102.3</v>
      </c>
      <c r="H183" s="64">
        <v>101</v>
      </c>
      <c r="I183" s="64">
        <v>102</v>
      </c>
      <c r="J183" s="64">
        <v>102</v>
      </c>
      <c r="K183" s="64">
        <v>102</v>
      </c>
    </row>
    <row r="184" spans="1:11" ht="12.75">
      <c r="A184" s="12" t="s">
        <v>38</v>
      </c>
      <c r="B184" s="2" t="s">
        <v>67</v>
      </c>
      <c r="C184" s="67">
        <v>19998.7</v>
      </c>
      <c r="D184" s="67">
        <v>22678</v>
      </c>
      <c r="E184" s="64">
        <v>23750</v>
      </c>
      <c r="F184" s="64">
        <v>23300</v>
      </c>
      <c r="G184" s="64">
        <v>24500</v>
      </c>
      <c r="H184" s="64">
        <v>23500</v>
      </c>
      <c r="I184" s="64">
        <v>24900</v>
      </c>
      <c r="J184" s="64">
        <v>23500</v>
      </c>
      <c r="K184" s="64">
        <v>25400</v>
      </c>
    </row>
    <row r="185" spans="1:11" ht="12.75" customHeight="1">
      <c r="A185" s="124" t="s">
        <v>79</v>
      </c>
      <c r="B185" s="125"/>
      <c r="C185" s="16"/>
      <c r="D185" s="16"/>
      <c r="E185" s="13"/>
      <c r="F185" s="13"/>
      <c r="G185" s="13"/>
      <c r="H185" s="13"/>
      <c r="I185" s="13"/>
      <c r="J185" s="13"/>
      <c r="K185" s="13"/>
    </row>
    <row r="186" spans="1:11" ht="12.75" customHeight="1">
      <c r="A186" s="97" t="s">
        <v>87</v>
      </c>
      <c r="B186" s="25" t="s">
        <v>67</v>
      </c>
      <c r="C186" s="67">
        <f>C192+C196+C200</f>
        <v>3647429</v>
      </c>
      <c r="D186" s="67">
        <f aca="true" t="shared" si="36" ref="D186:K186">D192+D196+D200</f>
        <v>3285084.8189227837</v>
      </c>
      <c r="E186" s="67">
        <f t="shared" si="36"/>
        <v>2723356.787476645</v>
      </c>
      <c r="F186" s="67">
        <f t="shared" si="36"/>
        <v>2893871.5660066446</v>
      </c>
      <c r="G186" s="67">
        <f t="shared" si="36"/>
        <v>2933313.7591261775</v>
      </c>
      <c r="H186" s="67">
        <f t="shared" si="36"/>
        <v>2981428.342482644</v>
      </c>
      <c r="I186" s="67">
        <f t="shared" si="36"/>
        <v>3044779.681972972</v>
      </c>
      <c r="J186" s="67">
        <f t="shared" si="36"/>
        <v>3081600.6417459473</v>
      </c>
      <c r="K186" s="67">
        <f t="shared" si="36"/>
        <v>3155444.485292732</v>
      </c>
    </row>
    <row r="187" spans="1:11" ht="12.75" customHeight="1">
      <c r="A187" s="12" t="s">
        <v>37</v>
      </c>
      <c r="B187" s="2" t="s">
        <v>39</v>
      </c>
      <c r="C187" s="16"/>
      <c r="D187" s="64">
        <f>D186*100/C186</f>
        <v>90.06576465019015</v>
      </c>
      <c r="E187" s="64">
        <f>E186*100/D186</f>
        <v>82.90065363882033</v>
      </c>
      <c r="F187" s="64">
        <f>F186*100/E186</f>
        <v>106.26119865432659</v>
      </c>
      <c r="G187" s="64">
        <f>G186*100/E186</f>
        <v>107.70949192610456</v>
      </c>
      <c r="H187" s="64">
        <f>H186*100/F186</f>
        <v>103.02559303268674</v>
      </c>
      <c r="I187" s="64">
        <f>I186*100/G186</f>
        <v>103.8</v>
      </c>
      <c r="J187" s="64">
        <f>J186*100/H186</f>
        <v>103.35987613171645</v>
      </c>
      <c r="K187" s="64">
        <f>K186*100/I186</f>
        <v>103.63457507204758</v>
      </c>
    </row>
    <row r="188" spans="1:11" ht="12.75" customHeight="1">
      <c r="A188" s="12" t="s">
        <v>38</v>
      </c>
      <c r="B188" s="2" t="s">
        <v>67</v>
      </c>
      <c r="C188" s="67">
        <f>C194+C198+C202</f>
        <v>3647429</v>
      </c>
      <c r="D188" s="67">
        <f aca="true" t="shared" si="37" ref="D188:K188">D194+D198+D202</f>
        <v>3482288.23</v>
      </c>
      <c r="E188" s="67">
        <f t="shared" si="37"/>
        <v>3102938.7668926003</v>
      </c>
      <c r="F188" s="67">
        <f t="shared" si="37"/>
        <v>3389273.3662417103</v>
      </c>
      <c r="G188" s="67">
        <f t="shared" si="37"/>
        <v>3431605.0954199657</v>
      </c>
      <c r="H188" s="67">
        <f t="shared" si="37"/>
        <v>3642999.879866349</v>
      </c>
      <c r="I188" s="67">
        <f t="shared" si="37"/>
        <v>3692162.9366819775</v>
      </c>
      <c r="J188" s="67">
        <f t="shared" si="37"/>
        <v>3905214.4887518203</v>
      </c>
      <c r="K188" s="67">
        <f t="shared" si="37"/>
        <v>3964735.6111386297</v>
      </c>
    </row>
    <row r="189" spans="1:11" ht="12.75" customHeight="1">
      <c r="A189" s="12" t="s">
        <v>108</v>
      </c>
      <c r="B189" s="2" t="s">
        <v>39</v>
      </c>
      <c r="C189" s="16"/>
      <c r="D189" s="16"/>
      <c r="E189" s="16"/>
      <c r="F189" s="16"/>
      <c r="G189" s="16"/>
      <c r="H189" s="17"/>
      <c r="I189" s="17"/>
      <c r="J189" s="17"/>
      <c r="K189" s="17"/>
    </row>
    <row r="190" spans="1:11" ht="25.5" customHeight="1">
      <c r="A190" s="2" t="s">
        <v>36</v>
      </c>
      <c r="B190" s="6" t="s">
        <v>67</v>
      </c>
      <c r="C190" s="98">
        <v>3710445</v>
      </c>
      <c r="D190" s="98">
        <v>3290317.2</v>
      </c>
      <c r="E190" s="102"/>
      <c r="F190" s="16"/>
      <c r="G190" s="16"/>
      <c r="H190" s="17"/>
      <c r="I190" s="17"/>
      <c r="J190" s="17"/>
      <c r="K190" s="17"/>
    </row>
    <row r="191" spans="1:11" ht="12.75">
      <c r="A191" s="76" t="s">
        <v>119</v>
      </c>
      <c r="B191" s="6"/>
      <c r="C191" s="67"/>
      <c r="D191" s="67"/>
      <c r="E191" s="67"/>
      <c r="F191" s="70"/>
      <c r="G191" s="70"/>
      <c r="H191" s="70"/>
      <c r="I191" s="75"/>
      <c r="J191" s="75"/>
      <c r="K191" s="75"/>
    </row>
    <row r="192" spans="1:11" ht="12.75">
      <c r="A192" s="65" t="s">
        <v>87</v>
      </c>
      <c r="B192" s="66" t="s">
        <v>67</v>
      </c>
      <c r="C192" s="64">
        <f>C194</f>
        <v>777392</v>
      </c>
      <c r="D192" s="64">
        <f>D194/1.049</f>
        <v>723237.3689227836</v>
      </c>
      <c r="E192" s="64">
        <f>D192*E193/100</f>
        <v>687075.5004766445</v>
      </c>
      <c r="F192" s="64">
        <f>E192*F193/100</f>
        <v>687075.5004766445</v>
      </c>
      <c r="G192" s="64">
        <f>E192*G193/100</f>
        <v>700817.0104861774</v>
      </c>
      <c r="H192" s="64">
        <f>F192*H193/100</f>
        <v>707687.7654909438</v>
      </c>
      <c r="I192" s="64">
        <f>G192*I193/100</f>
        <v>727448.0568846521</v>
      </c>
      <c r="J192" s="64">
        <f>H192*J193/100</f>
        <v>731041.461752145</v>
      </c>
      <c r="K192" s="64">
        <f>I192*K193/100</f>
        <v>753636.1869324995</v>
      </c>
    </row>
    <row r="193" spans="1:11" ht="12.75">
      <c r="A193" s="68" t="s">
        <v>37</v>
      </c>
      <c r="B193" s="2" t="s">
        <v>39</v>
      </c>
      <c r="C193" s="64"/>
      <c r="D193" s="64">
        <f>D192*100/C192</f>
        <v>93.03380648666099</v>
      </c>
      <c r="E193" s="64">
        <v>95</v>
      </c>
      <c r="F193" s="64">
        <v>100</v>
      </c>
      <c r="G193" s="64">
        <v>102</v>
      </c>
      <c r="H193" s="64">
        <v>103</v>
      </c>
      <c r="I193" s="64">
        <v>103.8</v>
      </c>
      <c r="J193" s="64">
        <v>103.3</v>
      </c>
      <c r="K193" s="64">
        <v>103.6</v>
      </c>
    </row>
    <row r="194" spans="1:11" ht="12.75">
      <c r="A194" s="68" t="s">
        <v>38</v>
      </c>
      <c r="B194" s="2" t="s">
        <v>67</v>
      </c>
      <c r="C194" s="67">
        <v>777392</v>
      </c>
      <c r="D194" s="67">
        <v>758676</v>
      </c>
      <c r="E194" s="67">
        <f>D194*E193*E171/10000</f>
        <v>777680.8338</v>
      </c>
      <c r="F194" s="67">
        <f>E194*F193*F171/10000</f>
        <v>802566.6204816</v>
      </c>
      <c r="G194" s="70">
        <f>E194*G193*G171/10000</f>
        <v>817824.718440756</v>
      </c>
      <c r="H194" s="70">
        <f>F194*H193*H171/10000</f>
        <v>860536.0074789859</v>
      </c>
      <c r="I194" s="70">
        <f>G194*I193*I171/10000</f>
        <v>879462.5318201989</v>
      </c>
      <c r="J194" s="70">
        <f>H194*J193*J171/10000</f>
        <v>926268.9109462759</v>
      </c>
      <c r="K194" s="70">
        <f>I194*K193*K171/10000</f>
        <v>947568.110284355</v>
      </c>
    </row>
    <row r="195" spans="1:11" ht="12.75">
      <c r="A195" s="76" t="s">
        <v>120</v>
      </c>
      <c r="B195" s="6"/>
      <c r="C195" s="67"/>
      <c r="D195" s="67"/>
      <c r="E195" s="67"/>
      <c r="F195" s="70"/>
      <c r="G195" s="70"/>
      <c r="H195" s="70"/>
      <c r="I195" s="75"/>
      <c r="J195" s="75"/>
      <c r="K195" s="75"/>
    </row>
    <row r="196" spans="1:11" ht="12.75">
      <c r="A196" s="65" t="s">
        <v>87</v>
      </c>
      <c r="B196" s="66" t="s">
        <v>67</v>
      </c>
      <c r="C196" s="64">
        <f>C198</f>
        <v>2870037</v>
      </c>
      <c r="D196" s="64">
        <f>C196*D197/100</f>
        <v>2439531.45</v>
      </c>
      <c r="E196" s="64">
        <f>D196*E197/100</f>
        <v>1902834.5310000002</v>
      </c>
      <c r="F196" s="64">
        <f>E196*F197/100</f>
        <v>1959919.5669300002</v>
      </c>
      <c r="G196" s="67">
        <f>E196*G197/100</f>
        <v>1978947.91224</v>
      </c>
      <c r="H196" s="67">
        <f>F196*H197/100</f>
        <v>2018717.1539379</v>
      </c>
      <c r="I196" s="67">
        <f>G196*I197/100</f>
        <v>2054147.9329051198</v>
      </c>
      <c r="J196" s="67">
        <f>H196*J197/100</f>
        <v>2085334.8200178507</v>
      </c>
      <c r="K196" s="67">
        <f>I196*K197/100</f>
        <v>2128097.258489704</v>
      </c>
    </row>
    <row r="197" spans="1:11" ht="12.75">
      <c r="A197" s="68" t="s">
        <v>37</v>
      </c>
      <c r="B197" s="2" t="s">
        <v>39</v>
      </c>
      <c r="C197" s="64"/>
      <c r="D197" s="64">
        <v>85</v>
      </c>
      <c r="E197" s="64">
        <v>78</v>
      </c>
      <c r="F197" s="64">
        <v>103</v>
      </c>
      <c r="G197" s="64">
        <v>104</v>
      </c>
      <c r="H197" s="64">
        <v>103</v>
      </c>
      <c r="I197" s="64">
        <v>103.8</v>
      </c>
      <c r="J197" s="64">
        <v>103.3</v>
      </c>
      <c r="K197" s="64">
        <v>103.6</v>
      </c>
    </row>
    <row r="198" spans="1:11" ht="12.75">
      <c r="A198" s="68" t="s">
        <v>38</v>
      </c>
      <c r="B198" s="2" t="s">
        <v>67</v>
      </c>
      <c r="C198" s="67">
        <v>2870037</v>
      </c>
      <c r="D198" s="67">
        <v>2601296.23</v>
      </c>
      <c r="E198" s="67">
        <f>D198*E197*E171/10000</f>
        <v>2189302.9330926</v>
      </c>
      <c r="F198" s="70">
        <f>E198*F197*F171/10000</f>
        <v>2327141.4457601104</v>
      </c>
      <c r="G198" s="70">
        <f>E198*G197*G171/10000</f>
        <v>2347458.1769792093</v>
      </c>
      <c r="H198" s="70">
        <f>F198*H197*H171/10000</f>
        <v>2495230.872387363</v>
      </c>
      <c r="I198" s="70">
        <f>G198*I197*I171/10000</f>
        <v>2524381.4048617785</v>
      </c>
      <c r="J198" s="70">
        <f>H198*J197*J171/10000</f>
        <v>2685831.5778055442</v>
      </c>
      <c r="K198" s="70">
        <f>I198*K197*K171/10000</f>
        <v>2719869.5008542747</v>
      </c>
    </row>
    <row r="199" spans="1:11" ht="12.75">
      <c r="A199" s="69" t="s">
        <v>121</v>
      </c>
      <c r="B199" s="6"/>
      <c r="C199" s="67"/>
      <c r="D199" s="67"/>
      <c r="E199" s="67"/>
      <c r="F199" s="70"/>
      <c r="G199" s="70"/>
      <c r="H199" s="70"/>
      <c r="I199" s="75"/>
      <c r="J199" s="75"/>
      <c r="K199" s="75"/>
    </row>
    <row r="200" spans="1:11" ht="12.75">
      <c r="A200" s="65" t="s">
        <v>87</v>
      </c>
      <c r="B200" s="66" t="s">
        <v>67</v>
      </c>
      <c r="C200" s="64"/>
      <c r="D200" s="64">
        <f>D202</f>
        <v>122316</v>
      </c>
      <c r="E200" s="64">
        <f>D200*E201/100</f>
        <v>133446.756</v>
      </c>
      <c r="F200" s="64">
        <f>E200*F201/100</f>
        <v>246876.4986</v>
      </c>
      <c r="G200" s="67">
        <f>E200*G201/100</f>
        <v>253548.8364</v>
      </c>
      <c r="H200" s="67">
        <f>F200*H201/100</f>
        <v>255023.42305379998</v>
      </c>
      <c r="I200" s="67">
        <f>G200*I201/100</f>
        <v>263183.69218320004</v>
      </c>
      <c r="J200" s="67">
        <f>H200*J201/100</f>
        <v>265224.35997595196</v>
      </c>
      <c r="K200" s="67">
        <f>I200*K201/100</f>
        <v>273711.03987052804</v>
      </c>
    </row>
    <row r="201" spans="1:11" ht="12.75">
      <c r="A201" s="68" t="s">
        <v>37</v>
      </c>
      <c r="B201" s="2" t="s">
        <v>39</v>
      </c>
      <c r="C201" s="64"/>
      <c r="D201" s="64"/>
      <c r="E201" s="64">
        <v>109.1</v>
      </c>
      <c r="F201" s="64">
        <v>185</v>
      </c>
      <c r="G201" s="64">
        <v>190</v>
      </c>
      <c r="H201" s="64">
        <v>103.3</v>
      </c>
      <c r="I201" s="64">
        <v>103.8</v>
      </c>
      <c r="J201" s="64">
        <v>104</v>
      </c>
      <c r="K201" s="64">
        <v>104</v>
      </c>
    </row>
    <row r="202" spans="1:11" ht="12.75">
      <c r="A202" s="68" t="s">
        <v>38</v>
      </c>
      <c r="B202" s="2" t="s">
        <v>67</v>
      </c>
      <c r="C202" s="67"/>
      <c r="D202" s="67">
        <v>122316</v>
      </c>
      <c r="E202" s="67">
        <v>135955</v>
      </c>
      <c r="F202" s="64">
        <v>259565.3</v>
      </c>
      <c r="G202" s="64">
        <v>266322.2</v>
      </c>
      <c r="H202" s="64">
        <v>287233</v>
      </c>
      <c r="I202" s="64">
        <v>288319</v>
      </c>
      <c r="J202" s="64">
        <v>293114</v>
      </c>
      <c r="K202" s="64">
        <v>297298</v>
      </c>
    </row>
    <row r="203" spans="1:11" ht="27" customHeight="1">
      <c r="A203" s="36" t="s">
        <v>93</v>
      </c>
      <c r="B203" s="6"/>
      <c r="C203" s="38"/>
      <c r="D203" s="39"/>
      <c r="E203" s="39"/>
      <c r="F203" s="39"/>
      <c r="G203" s="39"/>
      <c r="H203" s="39"/>
      <c r="I203" s="39"/>
      <c r="J203" s="39"/>
      <c r="K203" s="39"/>
    </row>
    <row r="204" spans="1:11" ht="12.75">
      <c r="A204" s="91" t="s">
        <v>87</v>
      </c>
      <c r="B204" s="25" t="s">
        <v>67</v>
      </c>
      <c r="C204" s="64">
        <f>C208+C214</f>
        <v>201365</v>
      </c>
      <c r="D204" s="64">
        <f aca="true" t="shared" si="38" ref="D204:K204">D208+D214</f>
        <v>193204.4</v>
      </c>
      <c r="E204" s="64">
        <f t="shared" si="38"/>
        <v>189068.212</v>
      </c>
      <c r="F204" s="64">
        <f t="shared" si="38"/>
        <v>191904.23518000002</v>
      </c>
      <c r="G204" s="64">
        <f t="shared" si="38"/>
        <v>193038.64445199998</v>
      </c>
      <c r="H204" s="64">
        <f t="shared" si="38"/>
        <v>197084.12132556</v>
      </c>
      <c r="I204" s="64">
        <f t="shared" si="38"/>
        <v>199022.84243001198</v>
      </c>
      <c r="J204" s="64">
        <f t="shared" si="38"/>
        <v>202996.64496532682</v>
      </c>
      <c r="K204" s="64">
        <f t="shared" si="38"/>
        <v>205789.6190726324</v>
      </c>
    </row>
    <row r="205" spans="1:11" ht="12.75">
      <c r="A205" s="12" t="s">
        <v>37</v>
      </c>
      <c r="B205" s="2" t="s">
        <v>39</v>
      </c>
      <c r="C205" s="64"/>
      <c r="D205" s="64">
        <f>D204/C204*100</f>
        <v>95.94735927296203</v>
      </c>
      <c r="E205" s="64">
        <f>E204/D204*100</f>
        <v>97.85916469811247</v>
      </c>
      <c r="F205" s="64">
        <f>F204/E204*100</f>
        <v>101.50000000000001</v>
      </c>
      <c r="G205" s="64">
        <f>G204*100/E204</f>
        <v>102.09999999999998</v>
      </c>
      <c r="H205" s="64">
        <f>H204*100/F204</f>
        <v>102.69920366306737</v>
      </c>
      <c r="I205" s="64">
        <f>I204*100/G204</f>
        <v>103.1</v>
      </c>
      <c r="J205" s="64">
        <f>J204*100/H204</f>
        <v>103.00000000000001</v>
      </c>
      <c r="K205" s="64">
        <f>K204*100/I204</f>
        <v>103.40000000000002</v>
      </c>
    </row>
    <row r="206" spans="1:11" ht="12.75">
      <c r="A206" s="12" t="s">
        <v>38</v>
      </c>
      <c r="B206" s="2" t="s">
        <v>67</v>
      </c>
      <c r="C206" s="64">
        <f>C210+C216</f>
        <v>201365</v>
      </c>
      <c r="D206" s="64">
        <f aca="true" t="shared" si="39" ref="D206:K206">D210+D216</f>
        <v>192771.67</v>
      </c>
      <c r="E206" s="64">
        <f t="shared" si="39"/>
        <v>196121.21582740004</v>
      </c>
      <c r="F206" s="64">
        <f t="shared" si="39"/>
        <v>203847.24588236655</v>
      </c>
      <c r="G206" s="64">
        <f t="shared" si="39"/>
        <v>205248.56314376983</v>
      </c>
      <c r="H206" s="64">
        <f t="shared" si="39"/>
        <v>217307.05058285367</v>
      </c>
      <c r="I206" s="64">
        <f t="shared" si="39"/>
        <v>219439.6928858891</v>
      </c>
      <c r="J206" s="64">
        <f t="shared" si="39"/>
        <v>232333.56695904527</v>
      </c>
      <c r="K206" s="64">
        <f t="shared" si="39"/>
        <v>235749.1293163567</v>
      </c>
    </row>
    <row r="207" spans="1:11" ht="12.75">
      <c r="A207" s="28" t="s">
        <v>105</v>
      </c>
      <c r="B207" s="29"/>
      <c r="C207" s="64"/>
      <c r="D207" s="16"/>
      <c r="E207" s="16"/>
      <c r="F207" s="16"/>
      <c r="G207" s="16"/>
      <c r="H207" s="17"/>
      <c r="I207" s="17"/>
      <c r="J207" s="17"/>
      <c r="K207" s="17"/>
    </row>
    <row r="208" spans="1:11" ht="12.75">
      <c r="A208" s="91" t="s">
        <v>87</v>
      </c>
      <c r="B208" s="25" t="s">
        <v>67</v>
      </c>
      <c r="C208" s="64">
        <f>C210</f>
        <v>2000</v>
      </c>
      <c r="D208" s="64">
        <f>C208*D209/100</f>
        <v>1814</v>
      </c>
      <c r="E208" s="64">
        <f>D208*E209/100</f>
        <v>1505.62</v>
      </c>
      <c r="F208" s="64">
        <f>E208*F209/100</f>
        <v>1528.2042999999999</v>
      </c>
      <c r="G208" s="64">
        <f>E208*G209/100</f>
        <v>1537.2380199999998</v>
      </c>
      <c r="H208" s="64">
        <f>F208*H209/100</f>
        <v>1567.9376117999998</v>
      </c>
      <c r="I208" s="64">
        <f>G208*I209/100</f>
        <v>1584.8923986199995</v>
      </c>
      <c r="J208" s="64">
        <f>H208*J209/100</f>
        <v>1614.9757401539996</v>
      </c>
      <c r="K208" s="64">
        <f>I208*K209/100</f>
        <v>1638.7787401730798</v>
      </c>
    </row>
    <row r="209" spans="1:11" ht="12.75">
      <c r="A209" s="12" t="s">
        <v>37</v>
      </c>
      <c r="B209" s="2" t="s">
        <v>39</v>
      </c>
      <c r="C209" s="64"/>
      <c r="D209" s="64">
        <v>90.7</v>
      </c>
      <c r="E209" s="64">
        <v>83</v>
      </c>
      <c r="F209" s="64">
        <v>101.5</v>
      </c>
      <c r="G209" s="64">
        <v>102.1</v>
      </c>
      <c r="H209" s="64">
        <v>102.6</v>
      </c>
      <c r="I209" s="64">
        <v>103.1</v>
      </c>
      <c r="J209" s="64">
        <v>103</v>
      </c>
      <c r="K209" s="64">
        <v>103.4</v>
      </c>
    </row>
    <row r="210" spans="1:11" ht="12.75">
      <c r="A210" s="12" t="s">
        <v>38</v>
      </c>
      <c r="B210" s="2" t="s">
        <v>67</v>
      </c>
      <c r="C210" s="64">
        <v>2000</v>
      </c>
      <c r="D210" s="64">
        <v>700</v>
      </c>
      <c r="E210" s="64">
        <v>550</v>
      </c>
      <c r="F210" s="64">
        <f>E210*F211*F209/10000</f>
        <v>578.347</v>
      </c>
      <c r="G210" s="64">
        <f>E210*G211*G209/10000</f>
        <v>578.3965</v>
      </c>
      <c r="H210" s="64">
        <f>F210*H211*H209/10000</f>
        <v>617.1193828799999</v>
      </c>
      <c r="I210" s="64">
        <f>G210*I211*I209/10000</f>
        <v>617.1982292024999</v>
      </c>
      <c r="J210" s="64">
        <f>H210*J211*J209/10000</f>
        <v>661.6939159054223</v>
      </c>
      <c r="K210" s="64">
        <f>I210*K211*K209/10000</f>
        <v>662.4339218172095</v>
      </c>
    </row>
    <row r="211" spans="1:11" ht="12.75">
      <c r="A211" s="12" t="s">
        <v>108</v>
      </c>
      <c r="B211" s="2" t="s">
        <v>39</v>
      </c>
      <c r="C211" s="16"/>
      <c r="D211" s="16"/>
      <c r="E211" s="87">
        <v>104.1</v>
      </c>
      <c r="F211" s="87">
        <v>103.6</v>
      </c>
      <c r="G211" s="87">
        <v>103</v>
      </c>
      <c r="H211" s="88">
        <v>104</v>
      </c>
      <c r="I211" s="88">
        <v>103.5</v>
      </c>
      <c r="J211" s="88">
        <v>104.1</v>
      </c>
      <c r="K211" s="88">
        <v>103.8</v>
      </c>
    </row>
    <row r="212" spans="1:11" ht="25.5">
      <c r="A212" s="2" t="s">
        <v>36</v>
      </c>
      <c r="B212" s="2"/>
      <c r="C212" s="16"/>
      <c r="D212" s="16"/>
      <c r="E212" s="13"/>
      <c r="F212" s="13"/>
      <c r="G212" s="13"/>
      <c r="H212" s="37"/>
      <c r="I212" s="37"/>
      <c r="J212" s="37"/>
      <c r="K212" s="37"/>
    </row>
    <row r="213" spans="1:11" ht="12.75">
      <c r="A213" s="124" t="s">
        <v>79</v>
      </c>
      <c r="B213" s="125"/>
      <c r="C213" s="16"/>
      <c r="D213" s="16"/>
      <c r="E213" s="13"/>
      <c r="F213" s="13"/>
      <c r="G213" s="13"/>
      <c r="H213" s="37"/>
      <c r="I213" s="37"/>
      <c r="J213" s="37"/>
      <c r="K213" s="37"/>
    </row>
    <row r="214" spans="1:11" ht="12.75">
      <c r="A214" s="91" t="s">
        <v>87</v>
      </c>
      <c r="B214" s="25" t="s">
        <v>67</v>
      </c>
      <c r="C214" s="67">
        <f>C220</f>
        <v>199365</v>
      </c>
      <c r="D214" s="67">
        <f>D220</f>
        <v>191390.4</v>
      </c>
      <c r="E214" s="67">
        <f aca="true" t="shared" si="40" ref="E214:K214">E220</f>
        <v>187562.592</v>
      </c>
      <c r="F214" s="67">
        <f t="shared" si="40"/>
        <v>190376.03088</v>
      </c>
      <c r="G214" s="67">
        <f t="shared" si="40"/>
        <v>191501.406432</v>
      </c>
      <c r="H214" s="67">
        <f t="shared" si="40"/>
        <v>195516.18371376</v>
      </c>
      <c r="I214" s="67">
        <f t="shared" si="40"/>
        <v>197437.95003139199</v>
      </c>
      <c r="J214" s="67">
        <f t="shared" si="40"/>
        <v>201381.6692251728</v>
      </c>
      <c r="K214" s="67">
        <f t="shared" si="40"/>
        <v>204150.8403324593</v>
      </c>
    </row>
    <row r="215" spans="1:11" ht="12.75">
      <c r="A215" s="12" t="s">
        <v>37</v>
      </c>
      <c r="B215" s="2" t="s">
        <v>39</v>
      </c>
      <c r="C215" s="16"/>
      <c r="D215" s="16">
        <f>D214*100/C214</f>
        <v>96</v>
      </c>
      <c r="E215" s="16">
        <f>E214*100/D214</f>
        <v>98</v>
      </c>
      <c r="F215" s="16">
        <f>F214*100/E214</f>
        <v>101.5</v>
      </c>
      <c r="G215" s="16">
        <f>G214*100/E214</f>
        <v>102.1</v>
      </c>
      <c r="H215" s="16">
        <f>H214*100/F214</f>
        <v>102.7</v>
      </c>
      <c r="I215" s="16">
        <f>I214*100/G214</f>
        <v>103.1</v>
      </c>
      <c r="J215" s="16">
        <f>J214*100/H214</f>
        <v>103.00000000000001</v>
      </c>
      <c r="K215" s="16">
        <f>K214*100/I214</f>
        <v>103.4</v>
      </c>
    </row>
    <row r="216" spans="1:11" ht="12.75">
      <c r="A216" s="12" t="s">
        <v>38</v>
      </c>
      <c r="B216" s="2" t="s">
        <v>35</v>
      </c>
      <c r="C216" s="67">
        <f aca="true" t="shared" si="41" ref="C216:K216">C222</f>
        <v>199365</v>
      </c>
      <c r="D216" s="67">
        <f t="shared" si="41"/>
        <v>192071.67</v>
      </c>
      <c r="E216" s="67">
        <f t="shared" si="41"/>
        <v>195571.21582740004</v>
      </c>
      <c r="F216" s="67">
        <f t="shared" si="41"/>
        <v>203268.89888236654</v>
      </c>
      <c r="G216" s="67">
        <f t="shared" si="41"/>
        <v>204670.16664376983</v>
      </c>
      <c r="H216" s="67">
        <f t="shared" si="41"/>
        <v>216689.93119997368</v>
      </c>
      <c r="I216" s="67">
        <f t="shared" si="41"/>
        <v>218822.49465668658</v>
      </c>
      <c r="J216" s="67">
        <f t="shared" si="41"/>
        <v>231671.87304313984</v>
      </c>
      <c r="K216" s="67">
        <f t="shared" si="41"/>
        <v>235086.6953945395</v>
      </c>
    </row>
    <row r="217" spans="1:11" ht="12.75">
      <c r="A217" s="12" t="s">
        <v>108</v>
      </c>
      <c r="B217" s="2" t="s">
        <v>39</v>
      </c>
      <c r="C217" s="16"/>
      <c r="D217" s="16"/>
      <c r="E217" s="106">
        <v>103.9</v>
      </c>
      <c r="F217" s="106">
        <v>102.4</v>
      </c>
      <c r="G217" s="106">
        <v>102.5</v>
      </c>
      <c r="H217" s="107">
        <v>103.8</v>
      </c>
      <c r="I217" s="107">
        <v>103.7</v>
      </c>
      <c r="J217" s="107">
        <v>103.8</v>
      </c>
      <c r="K217" s="107">
        <v>103.9</v>
      </c>
    </row>
    <row r="218" spans="1:11" ht="25.5">
      <c r="A218" s="2" t="s">
        <v>36</v>
      </c>
      <c r="B218" s="6"/>
      <c r="C218" s="16"/>
      <c r="D218" s="16"/>
      <c r="E218" s="16"/>
      <c r="F218" s="16"/>
      <c r="G218" s="16"/>
      <c r="H218" s="17"/>
      <c r="I218" s="17"/>
      <c r="J218" s="17"/>
      <c r="K218" s="17"/>
    </row>
    <row r="219" spans="1:11" ht="12.75">
      <c r="A219" s="69" t="s">
        <v>122</v>
      </c>
      <c r="B219" s="2"/>
      <c r="C219" s="67"/>
      <c r="D219" s="67"/>
      <c r="E219" s="67"/>
      <c r="F219" s="70"/>
      <c r="G219" s="70"/>
      <c r="H219" s="70"/>
      <c r="I219" s="75"/>
      <c r="J219" s="75"/>
      <c r="K219" s="75"/>
    </row>
    <row r="220" spans="1:11" ht="12.75">
      <c r="A220" s="68" t="s">
        <v>87</v>
      </c>
      <c r="B220" s="2" t="s">
        <v>35</v>
      </c>
      <c r="C220" s="67">
        <f>C222</f>
        <v>199365</v>
      </c>
      <c r="D220" s="67">
        <f>C220*D221/100</f>
        <v>191390.4</v>
      </c>
      <c r="E220" s="67">
        <f>D220*E221/100</f>
        <v>187562.592</v>
      </c>
      <c r="F220" s="67">
        <f>E220*F221/100</f>
        <v>190376.03088</v>
      </c>
      <c r="G220" s="67">
        <f>E220*G221/100</f>
        <v>191501.406432</v>
      </c>
      <c r="H220" s="67">
        <f>F220*H221/100</f>
        <v>195516.18371376</v>
      </c>
      <c r="I220" s="67">
        <f>G220*I221/100</f>
        <v>197437.95003139199</v>
      </c>
      <c r="J220" s="67">
        <f>H220*J221/100</f>
        <v>201381.6692251728</v>
      </c>
      <c r="K220" s="67">
        <f>I220*K221/100</f>
        <v>204150.8403324593</v>
      </c>
    </row>
    <row r="221" spans="1:11" ht="12.75">
      <c r="A221" s="68" t="s">
        <v>116</v>
      </c>
      <c r="B221" s="2" t="s">
        <v>39</v>
      </c>
      <c r="C221" s="64"/>
      <c r="D221" s="64">
        <v>96</v>
      </c>
      <c r="E221" s="64">
        <v>98</v>
      </c>
      <c r="F221" s="64">
        <v>101.5</v>
      </c>
      <c r="G221" s="64">
        <v>102.1</v>
      </c>
      <c r="H221" s="64">
        <v>102.7</v>
      </c>
      <c r="I221" s="64">
        <v>103.1</v>
      </c>
      <c r="J221" s="64">
        <v>103</v>
      </c>
      <c r="K221" s="64">
        <v>103.4</v>
      </c>
    </row>
    <row r="222" spans="1:11" ht="12.75">
      <c r="A222" s="68" t="s">
        <v>117</v>
      </c>
      <c r="B222" s="2" t="s">
        <v>35</v>
      </c>
      <c r="C222" s="67">
        <v>199365</v>
      </c>
      <c r="D222" s="67">
        <v>192071.67</v>
      </c>
      <c r="E222" s="67">
        <f>D222*E217*E221/10000</f>
        <v>195571.21582740004</v>
      </c>
      <c r="F222" s="70">
        <f>E222*F221*F217/10000</f>
        <v>203268.89888236654</v>
      </c>
      <c r="G222" s="70">
        <f>E222*G221*G217/10000</f>
        <v>204670.16664376983</v>
      </c>
      <c r="H222" s="70">
        <f>F222*H221*H217/10000</f>
        <v>216689.93119997368</v>
      </c>
      <c r="I222" s="70">
        <f>G222*I221*I217/10000</f>
        <v>218822.49465668658</v>
      </c>
      <c r="J222" s="70">
        <f>H222*J221*J217/10000</f>
        <v>231671.87304313984</v>
      </c>
      <c r="K222" s="70">
        <f>I222*K221*K217/10000</f>
        <v>235086.6953945395</v>
      </c>
    </row>
    <row r="223" spans="1:11" ht="81.75" customHeight="1">
      <c r="A223" s="36" t="s">
        <v>94</v>
      </c>
      <c r="B223" s="6"/>
      <c r="C223" s="16"/>
      <c r="D223" s="16"/>
      <c r="E223" s="16"/>
      <c r="F223" s="16"/>
      <c r="G223" s="16"/>
      <c r="H223" s="17"/>
      <c r="I223" s="17"/>
      <c r="J223" s="17"/>
      <c r="K223" s="17"/>
    </row>
    <row r="224" spans="1:11" ht="12.75">
      <c r="A224" s="91" t="s">
        <v>87</v>
      </c>
      <c r="B224" s="25" t="s">
        <v>67</v>
      </c>
      <c r="C224" s="67">
        <f aca="true" t="shared" si="42" ref="C224:K224">C228+C246</f>
        <v>555038</v>
      </c>
      <c r="D224" s="67">
        <f t="shared" si="42"/>
        <v>411340.4</v>
      </c>
      <c r="E224" s="67">
        <f t="shared" si="42"/>
        <v>406823.95599999995</v>
      </c>
      <c r="F224" s="67">
        <f t="shared" si="42"/>
        <v>415620.2284639999</v>
      </c>
      <c r="G224" s="67">
        <f t="shared" si="42"/>
        <v>417360.04296</v>
      </c>
      <c r="H224" s="67">
        <f t="shared" si="42"/>
        <v>424983.0843602399</v>
      </c>
      <c r="I224" s="67">
        <f t="shared" si="42"/>
        <v>429031.17209567997</v>
      </c>
      <c r="J224" s="67">
        <f t="shared" si="42"/>
        <v>436058.0053346496</v>
      </c>
      <c r="K224" s="67">
        <f t="shared" si="42"/>
        <v>441937.75091321685</v>
      </c>
    </row>
    <row r="225" spans="1:11" ht="12.75">
      <c r="A225" s="12" t="s">
        <v>37</v>
      </c>
      <c r="B225" s="2" t="s">
        <v>39</v>
      </c>
      <c r="C225" s="67"/>
      <c r="D225" s="64">
        <f>D224*100/C224</f>
        <v>74.11031316774708</v>
      </c>
      <c r="E225" s="64">
        <f>E224*100/D224</f>
        <v>98.90201789077852</v>
      </c>
      <c r="F225" s="64">
        <f>F224*100/E224</f>
        <v>102.16218153682179</v>
      </c>
      <c r="G225" s="64">
        <f>G224*100/E224</f>
        <v>102.58983936531014</v>
      </c>
      <c r="H225" s="64">
        <f>H224*100/F224</f>
        <v>102.25274307048097</v>
      </c>
      <c r="I225" s="64">
        <f>I224*100/G224</f>
        <v>102.79641746557864</v>
      </c>
      <c r="J225" s="64">
        <f>J224*100/H224</f>
        <v>102.60596748011315</v>
      </c>
      <c r="K225" s="64">
        <f>K224*100/I224</f>
        <v>103.00830794053783</v>
      </c>
    </row>
    <row r="226" spans="1:11" ht="12.75">
      <c r="A226" s="12" t="s">
        <v>38</v>
      </c>
      <c r="B226" s="2" t="s">
        <v>67</v>
      </c>
      <c r="C226" s="67">
        <f aca="true" t="shared" si="43" ref="C226:K226">C230+C248</f>
        <v>555038</v>
      </c>
      <c r="D226" s="67">
        <f t="shared" si="43"/>
        <v>462019.2</v>
      </c>
      <c r="E226" s="67">
        <f t="shared" si="43"/>
        <v>470337.51223999995</v>
      </c>
      <c r="F226" s="67">
        <f t="shared" si="43"/>
        <v>481315.51919288</v>
      </c>
      <c r="G226" s="67">
        <f t="shared" si="43"/>
        <v>485184.20559799677</v>
      </c>
      <c r="H226" s="67">
        <f t="shared" si="43"/>
        <v>499605.57492220943</v>
      </c>
      <c r="I226" s="67">
        <f t="shared" si="43"/>
        <v>502892.464771866</v>
      </c>
      <c r="J226" s="67">
        <f t="shared" si="43"/>
        <v>516705.50749402004</v>
      </c>
      <c r="K226" s="67">
        <f t="shared" si="43"/>
        <v>522588.4777881092</v>
      </c>
    </row>
    <row r="227" spans="1:11" ht="12.75">
      <c r="A227" s="28" t="s">
        <v>105</v>
      </c>
      <c r="B227" s="29"/>
      <c r="C227" s="16"/>
      <c r="D227" s="40"/>
      <c r="E227" s="40"/>
      <c r="F227" s="16"/>
      <c r="G227" s="16"/>
      <c r="H227" s="17"/>
      <c r="I227" s="17"/>
      <c r="J227" s="17"/>
      <c r="K227" s="17"/>
    </row>
    <row r="228" spans="1:11" ht="12.75">
      <c r="A228" s="91" t="s">
        <v>87</v>
      </c>
      <c r="B228" s="25" t="s">
        <v>67</v>
      </c>
      <c r="C228" s="67">
        <f>C230</f>
        <v>215000</v>
      </c>
      <c r="D228" s="67">
        <f>C228*D229/100</f>
        <v>179310</v>
      </c>
      <c r="E228" s="67">
        <f>D228*E229/100</f>
        <v>148110.05999999997</v>
      </c>
      <c r="F228" s="67">
        <f>E228*F229/100</f>
        <v>148110.05999999997</v>
      </c>
      <c r="G228" s="67">
        <f>E228*G229/100</f>
        <v>149591.16059999997</v>
      </c>
      <c r="H228" s="67">
        <f>F228*H229/100</f>
        <v>148110.05999999997</v>
      </c>
      <c r="I228" s="67">
        <f>G228*I229/100</f>
        <v>151087.07220599998</v>
      </c>
      <c r="J228" s="67">
        <f>H228*J229/100</f>
        <v>148110.05999999997</v>
      </c>
      <c r="K228" s="67">
        <f>I228*K229/100</f>
        <v>152597.94292806</v>
      </c>
    </row>
    <row r="229" spans="1:11" ht="12.75">
      <c r="A229" s="41" t="s">
        <v>37</v>
      </c>
      <c r="B229" s="2" t="s">
        <v>39</v>
      </c>
      <c r="C229" s="16"/>
      <c r="D229" s="40">
        <v>83.4</v>
      </c>
      <c r="E229" s="67">
        <v>82.6</v>
      </c>
      <c r="F229" s="67">
        <v>100</v>
      </c>
      <c r="G229" s="67">
        <v>101</v>
      </c>
      <c r="H229" s="67">
        <v>100</v>
      </c>
      <c r="I229" s="67">
        <v>101</v>
      </c>
      <c r="J229" s="67">
        <v>100</v>
      </c>
      <c r="K229" s="67">
        <v>101</v>
      </c>
    </row>
    <row r="230" spans="1:11" ht="12.75">
      <c r="A230" s="41" t="s">
        <v>38</v>
      </c>
      <c r="B230" s="2" t="s">
        <v>67</v>
      </c>
      <c r="C230" s="67">
        <v>215000</v>
      </c>
      <c r="D230" s="67">
        <f>C230*D229/100*1.12</f>
        <v>200827.2</v>
      </c>
      <c r="E230" s="67">
        <f>D230*E231*E229/10000</f>
        <v>178324.51223999998</v>
      </c>
      <c r="F230" s="67">
        <f>E230*F231*F229/10000</f>
        <v>184922.51919288</v>
      </c>
      <c r="G230" s="67">
        <f>E230*G231*G229/10000</f>
        <v>185871.20559799677</v>
      </c>
      <c r="H230" s="67">
        <f>F230*H231*H229/10000</f>
        <v>191949.57492220943</v>
      </c>
      <c r="I230" s="67">
        <f>G230*I231*I229/10000</f>
        <v>194300.46477186595</v>
      </c>
      <c r="J230" s="67">
        <f>H230*J231*J229/10000</f>
        <v>199819.50749402</v>
      </c>
      <c r="K230" s="67">
        <f>I230*K231*K229/10000</f>
        <v>203504.47778810925</v>
      </c>
    </row>
    <row r="231" spans="1:11" ht="12.75">
      <c r="A231" s="12" t="s">
        <v>108</v>
      </c>
      <c r="B231" s="2" t="s">
        <v>39</v>
      </c>
      <c r="C231" s="42"/>
      <c r="D231" s="43"/>
      <c r="E231" s="40">
        <v>107.5</v>
      </c>
      <c r="F231" s="16">
        <v>103.7</v>
      </c>
      <c r="G231" s="16">
        <v>103.2</v>
      </c>
      <c r="H231" s="17">
        <v>103.8</v>
      </c>
      <c r="I231" s="17">
        <v>103.5</v>
      </c>
      <c r="J231" s="17">
        <v>104.1</v>
      </c>
      <c r="K231" s="17">
        <v>103.7</v>
      </c>
    </row>
    <row r="232" spans="1:11" ht="25.5" customHeight="1" hidden="1">
      <c r="A232" s="2" t="s">
        <v>36</v>
      </c>
      <c r="B232" s="2"/>
      <c r="C232" s="42"/>
      <c r="D232" s="43"/>
      <c r="E232" s="40"/>
      <c r="F232" s="16"/>
      <c r="G232" s="16"/>
      <c r="H232" s="17"/>
      <c r="I232" s="17"/>
      <c r="J232" s="17"/>
      <c r="K232" s="17"/>
    </row>
    <row r="233" spans="1:11" ht="12.75" customHeight="1" hidden="1">
      <c r="A233" s="63" t="s">
        <v>123</v>
      </c>
      <c r="B233" s="6"/>
      <c r="C233" s="67"/>
      <c r="D233" s="67"/>
      <c r="E233" s="67"/>
      <c r="F233" s="70"/>
      <c r="G233" s="70"/>
      <c r="H233" s="70"/>
      <c r="I233" s="75"/>
      <c r="J233" s="75"/>
      <c r="K233" s="75"/>
    </row>
    <row r="234" spans="1:11" ht="12.75" customHeight="1" hidden="1">
      <c r="A234" s="65" t="s">
        <v>87</v>
      </c>
      <c r="B234" s="66" t="s">
        <v>67</v>
      </c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1:11" ht="12.75" customHeight="1" hidden="1">
      <c r="A235" s="68" t="s">
        <v>37</v>
      </c>
      <c r="B235" s="2" t="s">
        <v>39</v>
      </c>
      <c r="C235" s="67"/>
      <c r="D235" s="77"/>
      <c r="E235" s="77"/>
      <c r="F235" s="70"/>
      <c r="G235" s="70"/>
      <c r="H235" s="70"/>
      <c r="I235" s="70"/>
      <c r="J235" s="70"/>
      <c r="K235" s="70"/>
    </row>
    <row r="236" spans="1:11" ht="12.75" customHeight="1" hidden="1">
      <c r="A236" s="68" t="s">
        <v>38</v>
      </c>
      <c r="B236" s="2" t="s">
        <v>67</v>
      </c>
      <c r="C236" s="67"/>
      <c r="D236" s="67"/>
      <c r="E236" s="67"/>
      <c r="F236" s="70"/>
      <c r="G236" s="70"/>
      <c r="H236" s="70"/>
      <c r="I236" s="70"/>
      <c r="J236" s="70"/>
      <c r="K236" s="70"/>
    </row>
    <row r="237" spans="1:11" ht="12.75" customHeight="1" hidden="1">
      <c r="A237" s="63"/>
      <c r="B237" s="6"/>
      <c r="C237" s="67"/>
      <c r="D237" s="67"/>
      <c r="E237" s="67"/>
      <c r="F237" s="70"/>
      <c r="G237" s="70"/>
      <c r="H237" s="70"/>
      <c r="I237" s="75"/>
      <c r="J237" s="75"/>
      <c r="K237" s="75"/>
    </row>
    <row r="238" spans="1:11" ht="12.75" customHeight="1" hidden="1">
      <c r="A238" s="65"/>
      <c r="B238" s="66"/>
      <c r="C238" s="67"/>
      <c r="D238" s="67"/>
      <c r="E238" s="67"/>
      <c r="F238" s="67"/>
      <c r="G238" s="67"/>
      <c r="H238" s="67"/>
      <c r="I238" s="67"/>
      <c r="J238" s="67"/>
      <c r="K238" s="67"/>
    </row>
    <row r="239" spans="1:11" ht="12.75" customHeight="1" hidden="1">
      <c r="A239" s="68"/>
      <c r="B239" s="2"/>
      <c r="C239" s="64"/>
      <c r="D239" s="64"/>
      <c r="E239" s="64"/>
      <c r="F239" s="70"/>
      <c r="G239" s="70"/>
      <c r="H239" s="70"/>
      <c r="I239" s="75"/>
      <c r="J239" s="75"/>
      <c r="K239" s="75"/>
    </row>
    <row r="240" spans="1:11" ht="12.75" customHeight="1" hidden="1">
      <c r="A240" s="68"/>
      <c r="B240" s="2"/>
      <c r="C240" s="67"/>
      <c r="D240" s="67"/>
      <c r="E240" s="67"/>
      <c r="F240" s="70"/>
      <c r="G240" s="70"/>
      <c r="H240" s="70"/>
      <c r="I240" s="75"/>
      <c r="J240" s="75"/>
      <c r="K240" s="75"/>
    </row>
    <row r="241" spans="1:11" ht="12.75" customHeight="1" hidden="1">
      <c r="A241" s="69" t="s">
        <v>124</v>
      </c>
      <c r="B241" s="2"/>
      <c r="C241" s="67"/>
      <c r="D241" s="67"/>
      <c r="E241" s="67"/>
      <c r="F241" s="70"/>
      <c r="G241" s="70"/>
      <c r="H241" s="70"/>
      <c r="I241" s="75"/>
      <c r="J241" s="75"/>
      <c r="K241" s="75"/>
    </row>
    <row r="242" spans="1:11" ht="12.75" customHeight="1" hidden="1">
      <c r="A242" s="65" t="s">
        <v>87</v>
      </c>
      <c r="B242" s="66" t="s">
        <v>67</v>
      </c>
      <c r="C242" s="67">
        <f>94146.6+156670.8</f>
        <v>250817.4</v>
      </c>
      <c r="D242" s="67"/>
      <c r="E242" s="67"/>
      <c r="F242" s="67"/>
      <c r="G242" s="67"/>
      <c r="H242" s="67"/>
      <c r="I242" s="67"/>
      <c r="J242" s="67"/>
      <c r="K242" s="67"/>
    </row>
    <row r="243" spans="1:11" ht="12.75" customHeight="1" hidden="1">
      <c r="A243" s="68" t="s">
        <v>37</v>
      </c>
      <c r="B243" s="2" t="s">
        <v>39</v>
      </c>
      <c r="C243" s="67"/>
      <c r="D243" s="67"/>
      <c r="E243" s="67"/>
      <c r="F243" s="70"/>
      <c r="G243" s="70"/>
      <c r="H243" s="70"/>
      <c r="I243" s="75"/>
      <c r="J243" s="75"/>
      <c r="K243" s="75"/>
    </row>
    <row r="244" spans="1:11" ht="12.75" customHeight="1" hidden="1">
      <c r="A244" s="68" t="s">
        <v>38</v>
      </c>
      <c r="B244" s="2" t="s">
        <v>67</v>
      </c>
      <c r="C244" s="67">
        <f>94146.624+156670.8</f>
        <v>250817.424</v>
      </c>
      <c r="D244" s="67"/>
      <c r="E244" s="67"/>
      <c r="F244" s="70"/>
      <c r="G244" s="70"/>
      <c r="H244" s="70"/>
      <c r="I244" s="70"/>
      <c r="J244" s="70"/>
      <c r="K244" s="70"/>
    </row>
    <row r="245" spans="1:11" ht="12.75">
      <c r="A245" s="124" t="s">
        <v>79</v>
      </c>
      <c r="B245" s="128"/>
      <c r="C245" s="16"/>
      <c r="D245" s="16"/>
      <c r="E245" s="40"/>
      <c r="F245" s="16"/>
      <c r="G245" s="16"/>
      <c r="H245" s="17"/>
      <c r="I245" s="17"/>
      <c r="J245" s="17"/>
      <c r="K245" s="17"/>
    </row>
    <row r="246" spans="1:11" ht="15.75" customHeight="1">
      <c r="A246" s="91" t="s">
        <v>87</v>
      </c>
      <c r="B246" s="25" t="s">
        <v>67</v>
      </c>
      <c r="C246" s="67">
        <f>C252+C256</f>
        <v>340038</v>
      </c>
      <c r="D246" s="67">
        <f>D252+D256</f>
        <v>232030.4</v>
      </c>
      <c r="E246" s="67">
        <f aca="true" t="shared" si="44" ref="E246:K246">E252+E256</f>
        <v>258713.89599999998</v>
      </c>
      <c r="F246" s="67">
        <f t="shared" si="44"/>
        <v>267510.168464</v>
      </c>
      <c r="G246" s="67">
        <f t="shared" si="44"/>
        <v>267768.88236</v>
      </c>
      <c r="H246" s="67">
        <f t="shared" si="44"/>
        <v>276873.02436024</v>
      </c>
      <c r="I246" s="67">
        <f t="shared" si="44"/>
        <v>277944.09988968</v>
      </c>
      <c r="J246" s="67">
        <f t="shared" si="44"/>
        <v>287947.9453346496</v>
      </c>
      <c r="K246" s="67">
        <f t="shared" si="44"/>
        <v>289339.80798515683</v>
      </c>
    </row>
    <row r="247" spans="1:11" ht="12.75">
      <c r="A247" s="12" t="s">
        <v>37</v>
      </c>
      <c r="B247" s="2" t="s">
        <v>39</v>
      </c>
      <c r="C247" s="16"/>
      <c r="D247" s="64">
        <f>D246*100/C246</f>
        <v>68.23660884959916</v>
      </c>
      <c r="E247" s="64">
        <f>E246*100/D246</f>
        <v>111.5</v>
      </c>
      <c r="F247" s="64">
        <f>F246*100/E246</f>
        <v>103.4</v>
      </c>
      <c r="G247" s="64">
        <f>G246*100/E246</f>
        <v>103.5</v>
      </c>
      <c r="H247" s="64">
        <f>H246*100/F246</f>
        <v>103.49999999999999</v>
      </c>
      <c r="I247" s="64">
        <f>I246*100/G246</f>
        <v>103.8</v>
      </c>
      <c r="J247" s="64">
        <f>J246*100/H246</f>
        <v>104</v>
      </c>
      <c r="K247" s="64">
        <f>K246*100/I246</f>
        <v>104.1</v>
      </c>
    </row>
    <row r="248" spans="1:11" ht="12.75">
      <c r="A248" s="12" t="s">
        <v>38</v>
      </c>
      <c r="B248" s="2" t="s">
        <v>67</v>
      </c>
      <c r="C248" s="67">
        <f>C254+C258</f>
        <v>340038</v>
      </c>
      <c r="D248" s="67">
        <f>D254+D258</f>
        <v>261192</v>
      </c>
      <c r="E248" s="67">
        <f aca="true" t="shared" si="45" ref="E248:K248">E254+E258</f>
        <v>292013</v>
      </c>
      <c r="F248" s="67">
        <f t="shared" si="45"/>
        <v>296393</v>
      </c>
      <c r="G248" s="67">
        <f t="shared" si="45"/>
        <v>299313</v>
      </c>
      <c r="H248" s="67">
        <f t="shared" si="45"/>
        <v>307656</v>
      </c>
      <c r="I248" s="67">
        <f t="shared" si="45"/>
        <v>308592</v>
      </c>
      <c r="J248" s="67">
        <f t="shared" si="45"/>
        <v>316886</v>
      </c>
      <c r="K248" s="67">
        <f t="shared" si="45"/>
        <v>319084</v>
      </c>
    </row>
    <row r="249" spans="1:11" ht="12.75">
      <c r="A249" s="12" t="s">
        <v>108</v>
      </c>
      <c r="B249" s="2" t="s">
        <v>39</v>
      </c>
      <c r="C249" s="16"/>
      <c r="D249" s="16"/>
      <c r="E249" s="16"/>
      <c r="F249" s="16"/>
      <c r="G249" s="16"/>
      <c r="H249" s="17"/>
      <c r="I249" s="17"/>
      <c r="J249" s="17"/>
      <c r="K249" s="17"/>
    </row>
    <row r="250" spans="1:11" ht="25.5">
      <c r="A250" s="2" t="s">
        <v>36</v>
      </c>
      <c r="B250" s="6"/>
      <c r="C250" s="77"/>
      <c r="D250" s="16"/>
      <c r="E250" s="16"/>
      <c r="F250" s="16"/>
      <c r="G250" s="16"/>
      <c r="H250" s="17"/>
      <c r="I250" s="17"/>
      <c r="J250" s="17"/>
      <c r="K250" s="17"/>
    </row>
    <row r="251" spans="1:11" ht="12.75">
      <c r="A251" s="63" t="s">
        <v>126</v>
      </c>
      <c r="B251" s="6"/>
      <c r="C251" s="67"/>
      <c r="D251" s="67"/>
      <c r="E251" s="67"/>
      <c r="F251" s="70"/>
      <c r="G251" s="70"/>
      <c r="H251" s="70"/>
      <c r="I251" s="75"/>
      <c r="J251" s="75"/>
      <c r="K251" s="75"/>
    </row>
    <row r="252" spans="1:11" ht="12.75">
      <c r="A252" s="65" t="s">
        <v>87</v>
      </c>
      <c r="B252" s="66" t="s">
        <v>67</v>
      </c>
      <c r="C252" s="67">
        <f>C254</f>
        <v>50000</v>
      </c>
      <c r="D252" s="67">
        <v>0</v>
      </c>
      <c r="E252" s="67">
        <v>0</v>
      </c>
      <c r="F252" s="67">
        <f>D252*F253/100</f>
        <v>0</v>
      </c>
      <c r="G252" s="67">
        <f>D252*G253/100</f>
        <v>0</v>
      </c>
      <c r="H252" s="67">
        <f>D252*H253/100</f>
        <v>0</v>
      </c>
      <c r="I252" s="67">
        <f>F252*I253/100</f>
        <v>0</v>
      </c>
      <c r="J252" s="67">
        <f>G252*J253/100</f>
        <v>0</v>
      </c>
      <c r="K252" s="67">
        <f>H252*K253/100</f>
        <v>0</v>
      </c>
    </row>
    <row r="253" spans="1:11" ht="12.75">
      <c r="A253" s="68" t="s">
        <v>37</v>
      </c>
      <c r="B253" s="2" t="s">
        <v>39</v>
      </c>
      <c r="C253" s="67"/>
      <c r="D253" s="67"/>
      <c r="E253" s="67"/>
      <c r="F253" s="70"/>
      <c r="G253" s="70"/>
      <c r="H253" s="70"/>
      <c r="I253" s="75"/>
      <c r="J253" s="75"/>
      <c r="K253" s="75"/>
    </row>
    <row r="254" spans="1:11" ht="12.75">
      <c r="A254" s="68" t="s">
        <v>38</v>
      </c>
      <c r="B254" s="2" t="s">
        <v>67</v>
      </c>
      <c r="C254" s="67">
        <v>50000</v>
      </c>
      <c r="D254" s="67">
        <v>0</v>
      </c>
      <c r="E254" s="67">
        <v>0</v>
      </c>
      <c r="F254" s="70">
        <f>D254*F253/100*1.053</f>
        <v>0</v>
      </c>
      <c r="G254" s="70">
        <f>D254*G253/100*1.051</f>
        <v>0</v>
      </c>
      <c r="H254" s="70">
        <f>D254*H253/100*1.048</f>
        <v>0</v>
      </c>
      <c r="I254" s="70">
        <f>F254*I253/100*1.051</f>
        <v>0</v>
      </c>
      <c r="J254" s="70">
        <f>G254*J253/100*1.048</f>
        <v>0</v>
      </c>
      <c r="K254" s="70">
        <f>H254*K253/100*1.044</f>
        <v>0</v>
      </c>
    </row>
    <row r="255" spans="1:11" ht="12.75">
      <c r="A255" s="63" t="s">
        <v>123</v>
      </c>
      <c r="B255" s="6"/>
      <c r="C255" s="67"/>
      <c r="D255" s="67"/>
      <c r="E255" s="67"/>
      <c r="F255" s="70"/>
      <c r="G255" s="70"/>
      <c r="H255" s="70"/>
      <c r="I255" s="75"/>
      <c r="J255" s="75"/>
      <c r="K255" s="75"/>
    </row>
    <row r="256" spans="1:11" ht="12.75">
      <c r="A256" s="65" t="s">
        <v>87</v>
      </c>
      <c r="B256" s="66" t="s">
        <v>67</v>
      </c>
      <c r="C256" s="67">
        <f>C258</f>
        <v>290038</v>
      </c>
      <c r="D256" s="67">
        <f>C256*D257/100</f>
        <v>232030.4</v>
      </c>
      <c r="E256" s="67">
        <f>D256*E257/100</f>
        <v>258713.89599999998</v>
      </c>
      <c r="F256" s="67">
        <f>E256*F257/100</f>
        <v>267510.168464</v>
      </c>
      <c r="G256" s="67">
        <f>E256*G257/100</f>
        <v>267768.88236</v>
      </c>
      <c r="H256" s="67">
        <f>F256*H257/100</f>
        <v>276873.02436024</v>
      </c>
      <c r="I256" s="67">
        <f>G256*I257/100</f>
        <v>277944.09988968</v>
      </c>
      <c r="J256" s="67">
        <f>H256*J257/100</f>
        <v>287947.9453346496</v>
      </c>
      <c r="K256" s="67">
        <f>I256*K257/100</f>
        <v>289339.80798515683</v>
      </c>
    </row>
    <row r="257" spans="1:11" ht="12.75">
      <c r="A257" s="68" t="s">
        <v>37</v>
      </c>
      <c r="B257" s="2" t="s">
        <v>39</v>
      </c>
      <c r="C257" s="77"/>
      <c r="D257" s="67">
        <v>80</v>
      </c>
      <c r="E257" s="67">
        <v>111.5</v>
      </c>
      <c r="F257" s="70">
        <v>103.4</v>
      </c>
      <c r="G257" s="70">
        <v>103.5</v>
      </c>
      <c r="H257" s="70">
        <v>103.5</v>
      </c>
      <c r="I257" s="70">
        <v>103.8</v>
      </c>
      <c r="J257" s="70">
        <v>104</v>
      </c>
      <c r="K257" s="70">
        <v>104.1</v>
      </c>
    </row>
    <row r="258" spans="1:11" ht="12.75">
      <c r="A258" s="68" t="s">
        <v>38</v>
      </c>
      <c r="B258" s="2" t="s">
        <v>67</v>
      </c>
      <c r="C258" s="67">
        <v>290038</v>
      </c>
      <c r="D258" s="67">
        <v>261192</v>
      </c>
      <c r="E258" s="67">
        <v>292013</v>
      </c>
      <c r="F258" s="70">
        <v>296393</v>
      </c>
      <c r="G258" s="70">
        <v>299313</v>
      </c>
      <c r="H258" s="70">
        <v>307656</v>
      </c>
      <c r="I258" s="70">
        <v>308592</v>
      </c>
      <c r="J258" s="70">
        <v>316886</v>
      </c>
      <c r="K258" s="70">
        <v>319084</v>
      </c>
    </row>
    <row r="259" spans="1:11" ht="63.75" customHeight="1">
      <c r="A259" s="36" t="s">
        <v>127</v>
      </c>
      <c r="B259" s="6"/>
      <c r="C259" s="67"/>
      <c r="D259" s="67"/>
      <c r="E259" s="16"/>
      <c r="F259" s="16"/>
      <c r="G259" s="16"/>
      <c r="H259" s="16"/>
      <c r="I259" s="16"/>
      <c r="J259" s="16"/>
      <c r="K259" s="16"/>
    </row>
    <row r="260" spans="1:11" ht="12.75">
      <c r="A260" s="91" t="s">
        <v>87</v>
      </c>
      <c r="B260" s="25" t="s">
        <v>67</v>
      </c>
      <c r="C260" s="67">
        <f>C264+C270</f>
        <v>5784872.28</v>
      </c>
      <c r="D260" s="67">
        <f>D264+D270</f>
        <v>4778770.4856</v>
      </c>
      <c r="E260" s="67">
        <f aca="true" t="shared" si="46" ref="D260:K260">E264+E270</f>
        <v>5343291.306806401</v>
      </c>
      <c r="F260" s="67">
        <f t="shared" si="46"/>
        <v>5281069.713608406</v>
      </c>
      <c r="G260" s="67">
        <f t="shared" si="46"/>
        <v>5348832.490152</v>
      </c>
      <c r="H260" s="67">
        <f t="shared" si="46"/>
        <v>5287269.397422175</v>
      </c>
      <c r="I260" s="67">
        <f t="shared" si="46"/>
        <v>5355642.534725956</v>
      </c>
      <c r="J260" s="67">
        <f t="shared" si="46"/>
        <v>5329926.008227024</v>
      </c>
      <c r="K260" s="67">
        <f t="shared" si="46"/>
        <v>5398951.815117316</v>
      </c>
    </row>
    <row r="261" spans="1:11" ht="12.75">
      <c r="A261" s="12" t="s">
        <v>37</v>
      </c>
      <c r="B261" s="2" t="s">
        <v>39</v>
      </c>
      <c r="C261" s="67"/>
      <c r="D261" s="67">
        <f>D260*100/C260</f>
        <v>82.6080551876938</v>
      </c>
      <c r="E261" s="67">
        <f>E260*100/D260</f>
        <v>111.81309759293708</v>
      </c>
      <c r="F261" s="67">
        <f>F260*100/E260</f>
        <v>98.83551935267432</v>
      </c>
      <c r="G261" s="67">
        <f>G260*100/E260</f>
        <v>100.10370356073494</v>
      </c>
      <c r="H261" s="67">
        <f>H260*100/F260</f>
        <v>100.11739447024897</v>
      </c>
      <c r="I261" s="67">
        <f>I260*100/G260</f>
        <v>100.12731833697342</v>
      </c>
      <c r="J261" s="67">
        <f>J260*100/H260</f>
        <v>100.80677959828652</v>
      </c>
      <c r="K261" s="67">
        <f>K260*100/I260</f>
        <v>100.80866637589315</v>
      </c>
    </row>
    <row r="262" spans="1:11" ht="12.75">
      <c r="A262" s="12" t="s">
        <v>38</v>
      </c>
      <c r="B262" s="2" t="s">
        <v>67</v>
      </c>
      <c r="C262" s="67">
        <f>C266+C272</f>
        <v>5784872.28</v>
      </c>
      <c r="D262" s="67">
        <f aca="true" t="shared" si="47" ref="D262:K262">D266+D272</f>
        <v>5029686.402288</v>
      </c>
      <c r="E262" s="67">
        <f t="shared" si="47"/>
        <v>6454650.681087518</v>
      </c>
      <c r="F262" s="67">
        <f t="shared" si="47"/>
        <v>6633042.616883989</v>
      </c>
      <c r="G262" s="67">
        <f t="shared" si="47"/>
        <v>6668016.788457379</v>
      </c>
      <c r="H262" s="67">
        <f t="shared" si="47"/>
        <v>6789676.909107826</v>
      </c>
      <c r="I262" s="67">
        <f t="shared" si="47"/>
        <v>6825639.087722944</v>
      </c>
      <c r="J262" s="67">
        <f t="shared" si="47"/>
        <v>6943463.98737504</v>
      </c>
      <c r="K262" s="67">
        <f t="shared" si="47"/>
        <v>6980408.416761428</v>
      </c>
    </row>
    <row r="263" spans="1:11" ht="12.75">
      <c r="A263" s="28" t="s">
        <v>105</v>
      </c>
      <c r="B263" s="29"/>
      <c r="C263" s="16"/>
      <c r="D263" s="16"/>
      <c r="E263" s="67"/>
      <c r="F263" s="67"/>
      <c r="G263" s="67"/>
      <c r="H263" s="67"/>
      <c r="I263" s="67"/>
      <c r="J263" s="67"/>
      <c r="K263" s="67"/>
    </row>
    <row r="264" spans="1:11" ht="12.75">
      <c r="A264" s="91" t="s">
        <v>87</v>
      </c>
      <c r="B264" s="25" t="s">
        <v>67</v>
      </c>
      <c r="C264" s="67">
        <f>31560+123084</f>
        <v>154644</v>
      </c>
      <c r="D264" s="67">
        <f>C264*D265/100</f>
        <v>154953.288</v>
      </c>
      <c r="E264" s="67">
        <f>D264*E265/100</f>
        <v>147050.670312</v>
      </c>
      <c r="F264" s="67">
        <f>E264*F265/100</f>
        <v>151462.19042136</v>
      </c>
      <c r="G264" s="67">
        <f>E264*G265/100</f>
        <v>151903.342432296</v>
      </c>
      <c r="H264" s="67">
        <f>F264*H265/100</f>
        <v>156763.3670861076</v>
      </c>
      <c r="I264" s="67">
        <f>G264*I265/100</f>
        <v>157675.66944472323</v>
      </c>
      <c r="J264" s="67">
        <f>H264*J265/100</f>
        <v>162720.3750353797</v>
      </c>
      <c r="K264" s="67">
        <f>I264*K265/100</f>
        <v>163667.34488362272</v>
      </c>
    </row>
    <row r="265" spans="1:11" ht="12.75">
      <c r="A265" s="12" t="s">
        <v>37</v>
      </c>
      <c r="B265" s="2" t="s">
        <v>39</v>
      </c>
      <c r="C265" s="67"/>
      <c r="D265" s="16">
        <v>100.2</v>
      </c>
      <c r="E265" s="67">
        <v>94.9</v>
      </c>
      <c r="F265" s="67">
        <v>103</v>
      </c>
      <c r="G265" s="67">
        <v>103.3</v>
      </c>
      <c r="H265" s="67">
        <v>103.5</v>
      </c>
      <c r="I265" s="67">
        <v>103.8</v>
      </c>
      <c r="J265" s="67">
        <v>103.8</v>
      </c>
      <c r="K265" s="67">
        <v>103.8</v>
      </c>
    </row>
    <row r="266" spans="1:11" ht="12.75">
      <c r="A266" s="12" t="s">
        <v>38</v>
      </c>
      <c r="B266" s="2" t="s">
        <v>67</v>
      </c>
      <c r="C266" s="67">
        <f>31560+123084</f>
        <v>154644</v>
      </c>
      <c r="D266" s="67">
        <f>C266*D265/100*1.126</f>
        <v>174477.40228799998</v>
      </c>
      <c r="E266" s="67">
        <f>D266*E265/100*0.951</f>
        <v>157465.6810875177</v>
      </c>
      <c r="F266" s="67">
        <f>E266*104.2*F265/10000</f>
        <v>169001.61688398925</v>
      </c>
      <c r="G266" s="67">
        <f>E266*103.9*G265/10000</f>
        <v>169005.86845737862</v>
      </c>
      <c r="H266" s="67">
        <f>F266*104.4*H265/10000</f>
        <v>182613.00710782575</v>
      </c>
      <c r="I266" s="67">
        <f>G266*104.4*I265/10000</f>
        <v>183146.92748294442</v>
      </c>
      <c r="J266" s="67">
        <f>H266*104*J265/10000</f>
        <v>197134.39343304004</v>
      </c>
      <c r="K266" s="67">
        <f>I266*104*K265/10000</f>
        <v>197710.77115638813</v>
      </c>
    </row>
    <row r="267" spans="1:11" ht="12.75">
      <c r="A267" s="12" t="s">
        <v>108</v>
      </c>
      <c r="B267" s="2" t="s">
        <v>39</v>
      </c>
      <c r="C267" s="16"/>
      <c r="D267" s="16"/>
      <c r="E267" s="13"/>
      <c r="F267" s="13"/>
      <c r="G267" s="13"/>
      <c r="H267" s="37"/>
      <c r="I267" s="37"/>
      <c r="J267" s="37"/>
      <c r="K267" s="37"/>
    </row>
    <row r="268" spans="1:11" ht="25.5">
      <c r="A268" s="2" t="s">
        <v>36</v>
      </c>
      <c r="B268" s="10"/>
      <c r="C268" s="16"/>
      <c r="D268" s="16"/>
      <c r="E268" s="13"/>
      <c r="F268" s="13"/>
      <c r="G268" s="13"/>
      <c r="H268" s="37"/>
      <c r="I268" s="37"/>
      <c r="J268" s="37"/>
      <c r="K268" s="37"/>
    </row>
    <row r="269" spans="1:11" ht="12.75">
      <c r="A269" s="124" t="s">
        <v>79</v>
      </c>
      <c r="B269" s="128"/>
      <c r="C269" s="16"/>
      <c r="D269" s="16"/>
      <c r="E269" s="13"/>
      <c r="F269" s="13"/>
      <c r="G269" s="13"/>
      <c r="H269" s="37"/>
      <c r="I269" s="37"/>
      <c r="J269" s="37"/>
      <c r="K269" s="37"/>
    </row>
    <row r="270" spans="1:11" ht="12.75">
      <c r="A270" s="91" t="s">
        <v>87</v>
      </c>
      <c r="B270" s="25" t="s">
        <v>67</v>
      </c>
      <c r="C270" s="67">
        <f>C276+C280</f>
        <v>5630228.28</v>
      </c>
      <c r="D270" s="67">
        <f>D276+D280</f>
        <v>4623817.197600001</v>
      </c>
      <c r="E270" s="67">
        <f aca="true" t="shared" si="48" ref="E270:K270">E276+E280</f>
        <v>5196240.636494401</v>
      </c>
      <c r="F270" s="67">
        <f t="shared" si="48"/>
        <v>5129607.523187046</v>
      </c>
      <c r="G270" s="67">
        <f t="shared" si="48"/>
        <v>5196929.147719705</v>
      </c>
      <c r="H270" s="67">
        <f t="shared" si="48"/>
        <v>5130506.030336067</v>
      </c>
      <c r="I270" s="67">
        <f t="shared" si="48"/>
        <v>5197966.865281233</v>
      </c>
      <c r="J270" s="67">
        <f t="shared" si="48"/>
        <v>5167205.633191644</v>
      </c>
      <c r="K270" s="67">
        <f t="shared" si="48"/>
        <v>5235284.470233694</v>
      </c>
    </row>
    <row r="271" spans="1:11" ht="12.75">
      <c r="A271" s="12" t="s">
        <v>37</v>
      </c>
      <c r="B271" s="2" t="s">
        <v>39</v>
      </c>
      <c r="C271" s="16"/>
      <c r="D271" s="64">
        <f>D270*100/C270</f>
        <v>82.12486186439318</v>
      </c>
      <c r="E271" s="64">
        <f>E270*100/D270</f>
        <v>112.37988904906356</v>
      </c>
      <c r="F271" s="64">
        <f>F270*100/E270</f>
        <v>98.71766690635197</v>
      </c>
      <c r="G271" s="64">
        <f>G270*100/E270</f>
        <v>100.01325017976396</v>
      </c>
      <c r="H271" s="64">
        <f>H270*100/F270</f>
        <v>100.01751609933041</v>
      </c>
      <c r="I271" s="64">
        <f>I270*100/G270</f>
        <v>100.01996789896555</v>
      </c>
      <c r="J271" s="64">
        <f>J270*100/H270</f>
        <v>100.71532130824087</v>
      </c>
      <c r="K271" s="64">
        <f>K270*100/I270</f>
        <v>100.71792694951013</v>
      </c>
    </row>
    <row r="272" spans="1:11" ht="12.75">
      <c r="A272" s="12" t="s">
        <v>38</v>
      </c>
      <c r="B272" s="2" t="s">
        <v>67</v>
      </c>
      <c r="C272" s="67">
        <f>C278+C282</f>
        <v>5630228.28</v>
      </c>
      <c r="D272" s="67">
        <f>D278+D282</f>
        <v>4855209</v>
      </c>
      <c r="E272" s="67">
        <f aca="true" t="shared" si="49" ref="E272:K272">E278+E282</f>
        <v>6297185</v>
      </c>
      <c r="F272" s="67">
        <f t="shared" si="49"/>
        <v>6464041</v>
      </c>
      <c r="G272" s="67">
        <f t="shared" si="49"/>
        <v>6499010.92</v>
      </c>
      <c r="H272" s="67">
        <f t="shared" si="49"/>
        <v>6607063.902</v>
      </c>
      <c r="I272" s="67">
        <f t="shared" si="49"/>
        <v>6642492.16024</v>
      </c>
      <c r="J272" s="67">
        <f t="shared" si="49"/>
        <v>6746329.593942</v>
      </c>
      <c r="K272" s="67">
        <f t="shared" si="49"/>
        <v>6782697.64560504</v>
      </c>
    </row>
    <row r="273" spans="1:11" ht="12.75">
      <c r="A273" s="12" t="s">
        <v>108</v>
      </c>
      <c r="B273" s="2" t="s">
        <v>39</v>
      </c>
      <c r="C273" s="16"/>
      <c r="D273" s="16"/>
      <c r="E273" s="16"/>
      <c r="F273" s="16">
        <v>104</v>
      </c>
      <c r="G273" s="16">
        <v>103.5</v>
      </c>
      <c r="H273" s="17">
        <v>104.1</v>
      </c>
      <c r="I273" s="17">
        <v>103.7</v>
      </c>
      <c r="J273" s="17">
        <v>104.2</v>
      </c>
      <c r="K273" s="17">
        <v>104</v>
      </c>
    </row>
    <row r="274" spans="1:11" ht="25.5">
      <c r="A274" s="2" t="s">
        <v>36</v>
      </c>
      <c r="B274" s="6"/>
      <c r="C274" s="16"/>
      <c r="D274" s="16"/>
      <c r="E274" s="16"/>
      <c r="F274" s="16"/>
      <c r="G274" s="16"/>
      <c r="H274" s="17"/>
      <c r="I274" s="17"/>
      <c r="J274" s="17"/>
      <c r="K274" s="17"/>
    </row>
    <row r="275" spans="1:11" ht="12.75">
      <c r="A275" s="79" t="s">
        <v>128</v>
      </c>
      <c r="B275" s="6"/>
      <c r="C275" s="67"/>
      <c r="D275" s="67"/>
      <c r="E275" s="67"/>
      <c r="F275" s="67"/>
      <c r="G275" s="67"/>
      <c r="H275" s="67"/>
      <c r="I275" s="72"/>
      <c r="J275" s="72"/>
      <c r="K275" s="72"/>
    </row>
    <row r="276" spans="1:11" ht="12.75">
      <c r="A276" s="73" t="s">
        <v>87</v>
      </c>
      <c r="B276" s="25" t="s">
        <v>67</v>
      </c>
      <c r="C276" s="67">
        <f>C278</f>
        <v>5602220.28</v>
      </c>
      <c r="D276" s="67">
        <f>C276*D277/100</f>
        <v>4593820.629600001</v>
      </c>
      <c r="E276" s="67">
        <f>D276*E277/100</f>
        <v>5163454.387670401</v>
      </c>
      <c r="F276" s="67">
        <f>E276*F277/100</f>
        <v>5096329.480630686</v>
      </c>
      <c r="G276" s="67">
        <f>E276*G277/100</f>
        <v>5163454.387670401</v>
      </c>
      <c r="H276" s="67">
        <f>F276*H277/100</f>
        <v>5096329.480630686</v>
      </c>
      <c r="I276" s="67">
        <f>G276*I277/100</f>
        <v>5163454.387670401</v>
      </c>
      <c r="J276" s="67">
        <f>H276*J277/100</f>
        <v>5132003.786995101</v>
      </c>
      <c r="K276" s="67">
        <f>I276*K277/100</f>
        <v>5199598.568384093</v>
      </c>
    </row>
    <row r="277" spans="1:11" ht="12.75">
      <c r="A277" s="12" t="s">
        <v>37</v>
      </c>
      <c r="B277" s="2" t="s">
        <v>39</v>
      </c>
      <c r="C277" s="31"/>
      <c r="D277" s="31">
        <v>82</v>
      </c>
      <c r="E277" s="31">
        <v>112.4</v>
      </c>
      <c r="F277" s="31">
        <v>98.7</v>
      </c>
      <c r="G277" s="64">
        <v>100</v>
      </c>
      <c r="H277" s="64">
        <v>100</v>
      </c>
      <c r="I277" s="64">
        <v>100</v>
      </c>
      <c r="J277" s="64">
        <v>100.7</v>
      </c>
      <c r="K277" s="64">
        <v>100.7</v>
      </c>
    </row>
    <row r="278" spans="1:11" ht="12.75">
      <c r="A278" s="12" t="s">
        <v>38</v>
      </c>
      <c r="B278" s="2" t="s">
        <v>67</v>
      </c>
      <c r="C278" s="67">
        <v>5602220.28</v>
      </c>
      <c r="D278" s="67">
        <v>4819071</v>
      </c>
      <c r="E278" s="67">
        <v>6260185</v>
      </c>
      <c r="F278" s="70">
        <v>6426041</v>
      </c>
      <c r="G278" s="67">
        <f>E278*G277/100*1.032</f>
        <v>6460510.92</v>
      </c>
      <c r="H278" s="67">
        <f>F278*1*1.022</f>
        <v>6567413.902</v>
      </c>
      <c r="I278" s="67">
        <f>G278*1*1.022</f>
        <v>6602642.16024</v>
      </c>
      <c r="J278" s="67">
        <f>H278*1*1.021</f>
        <v>6705329.593942</v>
      </c>
      <c r="K278" s="67">
        <f>I278*1*1.021</f>
        <v>6741297.64560504</v>
      </c>
    </row>
    <row r="279" spans="1:11" ht="12.75">
      <c r="A279" s="79" t="s">
        <v>129</v>
      </c>
      <c r="B279" s="6"/>
      <c r="C279" s="67"/>
      <c r="D279" s="67"/>
      <c r="E279" s="67"/>
      <c r="F279" s="67"/>
      <c r="G279" s="67"/>
      <c r="H279" s="67"/>
      <c r="I279" s="67"/>
      <c r="J279" s="67"/>
      <c r="K279" s="67"/>
    </row>
    <row r="280" spans="1:11" ht="12.75">
      <c r="A280" s="73" t="s">
        <v>87</v>
      </c>
      <c r="B280" s="25" t="s">
        <v>67</v>
      </c>
      <c r="C280" s="67">
        <f>C282</f>
        <v>28008</v>
      </c>
      <c r="D280" s="67">
        <f>C280*D281/100</f>
        <v>29996.568</v>
      </c>
      <c r="E280" s="67">
        <f>D280*E281/100</f>
        <v>32786.248824</v>
      </c>
      <c r="F280" s="67">
        <f>E280*F281/100</f>
        <v>33278.04255636</v>
      </c>
      <c r="G280" s="67">
        <f>E280*G281/100</f>
        <v>33474.760049304</v>
      </c>
      <c r="H280" s="67">
        <f>F280*H281/100</f>
        <v>34176.549705381716</v>
      </c>
      <c r="I280" s="67">
        <f>G280*I281/100</f>
        <v>34512.47761083242</v>
      </c>
      <c r="J280" s="67">
        <f>H280*J281/100</f>
        <v>35201.84619654317</v>
      </c>
      <c r="K280" s="67">
        <f>I280*K281/100</f>
        <v>35685.90184960073</v>
      </c>
    </row>
    <row r="281" spans="1:11" ht="12.75">
      <c r="A281" s="12" t="s">
        <v>37</v>
      </c>
      <c r="B281" s="2" t="s">
        <v>39</v>
      </c>
      <c r="C281" s="64"/>
      <c r="D281" s="64">
        <v>107.1</v>
      </c>
      <c r="E281" s="64">
        <v>109.3</v>
      </c>
      <c r="F281" s="64">
        <v>101.5</v>
      </c>
      <c r="G281" s="64">
        <v>102.1</v>
      </c>
      <c r="H281" s="64">
        <v>102.7</v>
      </c>
      <c r="I281" s="64">
        <v>103.1</v>
      </c>
      <c r="J281" s="64">
        <v>103</v>
      </c>
      <c r="K281" s="64">
        <v>103.4</v>
      </c>
    </row>
    <row r="282" spans="1:11" ht="12.75">
      <c r="A282" s="12" t="s">
        <v>38</v>
      </c>
      <c r="B282" s="2" t="s">
        <v>67</v>
      </c>
      <c r="C282" s="67">
        <v>28008</v>
      </c>
      <c r="D282" s="67">
        <v>36138</v>
      </c>
      <c r="E282" s="67">
        <v>37000</v>
      </c>
      <c r="F282" s="70">
        <v>38000</v>
      </c>
      <c r="G282" s="67">
        <v>38500</v>
      </c>
      <c r="H282" s="67">
        <v>39650</v>
      </c>
      <c r="I282" s="67">
        <v>39850</v>
      </c>
      <c r="J282" s="67">
        <v>41000</v>
      </c>
      <c r="K282" s="67">
        <v>41400</v>
      </c>
    </row>
    <row r="283" spans="1:11" ht="50.25" customHeight="1">
      <c r="A283" s="36" t="s">
        <v>98</v>
      </c>
      <c r="B283" s="93"/>
      <c r="C283" s="38"/>
      <c r="D283" s="39"/>
      <c r="E283" s="39"/>
      <c r="F283" s="39"/>
      <c r="G283" s="39"/>
      <c r="H283" s="39"/>
      <c r="I283" s="39"/>
      <c r="J283" s="39"/>
      <c r="K283" s="39"/>
    </row>
    <row r="284" spans="1:11" ht="12.75">
      <c r="A284" s="91" t="s">
        <v>87</v>
      </c>
      <c r="B284" s="25" t="s">
        <v>67</v>
      </c>
      <c r="C284" s="67">
        <f>C288+C294</f>
        <v>117651.7</v>
      </c>
      <c r="D284" s="67">
        <f aca="true" t="shared" si="50" ref="D284:K284">D288+D294</f>
        <v>118122.30679999999</v>
      </c>
      <c r="E284" s="67">
        <f t="shared" si="50"/>
        <v>109971.86763079998</v>
      </c>
      <c r="F284" s="67">
        <f t="shared" si="50"/>
        <v>113271.02365972399</v>
      </c>
      <c r="G284" s="67">
        <f t="shared" si="50"/>
        <v>113710.91113024719</v>
      </c>
      <c r="H284" s="67">
        <f t="shared" si="50"/>
        <v>117008.96744049487</v>
      </c>
      <c r="I284" s="67">
        <f t="shared" si="50"/>
        <v>117804.50393093609</v>
      </c>
      <c r="J284" s="67">
        <f t="shared" si="50"/>
        <v>121689.32613811467</v>
      </c>
      <c r="K284" s="67">
        <f t="shared" si="50"/>
        <v>122634.48859210446</v>
      </c>
    </row>
    <row r="285" spans="1:11" ht="12.75">
      <c r="A285" s="12" t="s">
        <v>37</v>
      </c>
      <c r="B285" s="2" t="s">
        <v>39</v>
      </c>
      <c r="C285" s="67"/>
      <c r="D285" s="64">
        <f>D284*100/C284</f>
        <v>100.4</v>
      </c>
      <c r="E285" s="64">
        <f>E284*100/D284</f>
        <v>93.1</v>
      </c>
      <c r="F285" s="64">
        <f>F284*100/E284</f>
        <v>103</v>
      </c>
      <c r="G285" s="64">
        <f>G284*100/E284</f>
        <v>103.4</v>
      </c>
      <c r="H285" s="64">
        <f>H284*100/F284</f>
        <v>103.3</v>
      </c>
      <c r="I285" s="64">
        <f>I284*100/G284</f>
        <v>103.6</v>
      </c>
      <c r="J285" s="64">
        <f>J284*100/H284</f>
        <v>104</v>
      </c>
      <c r="K285" s="64">
        <f>K284*100/I284</f>
        <v>104.1</v>
      </c>
    </row>
    <row r="286" spans="1:11" ht="12.75">
      <c r="A286" s="12" t="s">
        <v>38</v>
      </c>
      <c r="B286" s="2" t="s">
        <v>67</v>
      </c>
      <c r="C286" s="67">
        <f>C290+C296</f>
        <v>117651.7</v>
      </c>
      <c r="D286" s="67">
        <f aca="true" t="shared" si="51" ref="D286:K286">D290+D296</f>
        <v>120000</v>
      </c>
      <c r="E286" s="67">
        <f t="shared" si="51"/>
        <v>118646.64</v>
      </c>
      <c r="F286" s="67">
        <f t="shared" si="51"/>
        <v>126116.6324544</v>
      </c>
      <c r="G286" s="67">
        <f t="shared" si="51"/>
        <v>126238.36390704002</v>
      </c>
      <c r="H286" s="67">
        <f t="shared" si="51"/>
        <v>135359.3420970856</v>
      </c>
      <c r="I286" s="67">
        <f t="shared" si="51"/>
        <v>135491.1310279704</v>
      </c>
      <c r="J286" s="67">
        <f t="shared" si="51"/>
        <v>146686.21184376974</v>
      </c>
      <c r="K286" s="67">
        <f t="shared" si="51"/>
        <v>146829.164363522</v>
      </c>
    </row>
    <row r="287" spans="1:11" ht="12.75">
      <c r="A287" s="28" t="s">
        <v>105</v>
      </c>
      <c r="B287" s="29"/>
      <c r="C287" s="67"/>
      <c r="D287" s="67"/>
      <c r="E287" s="67"/>
      <c r="F287" s="67"/>
      <c r="G287" s="67"/>
      <c r="H287" s="67"/>
      <c r="I287" s="67"/>
      <c r="J287" s="67"/>
      <c r="K287" s="67"/>
    </row>
    <row r="288" spans="1:11" ht="12.75">
      <c r="A288" s="91" t="s">
        <v>87</v>
      </c>
      <c r="B288" s="25" t="s">
        <v>67</v>
      </c>
      <c r="C288" s="67">
        <f>C290</f>
        <v>117651.7</v>
      </c>
      <c r="D288" s="67">
        <f>C288*D289/100</f>
        <v>118122.30679999999</v>
      </c>
      <c r="E288" s="67">
        <f>D288*E289/100</f>
        <v>109971.86763079998</v>
      </c>
      <c r="F288" s="67">
        <f>E288*F289/100</f>
        <v>113271.02365972399</v>
      </c>
      <c r="G288" s="67">
        <f>E288*G289/100</f>
        <v>113710.91113024719</v>
      </c>
      <c r="H288" s="67">
        <f>F288*H289/100</f>
        <v>117008.96744049487</v>
      </c>
      <c r="I288" s="67">
        <f>G288*I289/100</f>
        <v>117804.50393093609</v>
      </c>
      <c r="J288" s="67">
        <f>H288*J289/100</f>
        <v>121689.32613811467</v>
      </c>
      <c r="K288" s="67">
        <f>I288*K289/100</f>
        <v>122634.48859210446</v>
      </c>
    </row>
    <row r="289" spans="1:11" ht="12.75">
      <c r="A289" s="12" t="s">
        <v>37</v>
      </c>
      <c r="B289" s="2" t="s">
        <v>39</v>
      </c>
      <c r="C289" s="67"/>
      <c r="D289" s="67">
        <v>100.4</v>
      </c>
      <c r="E289" s="67">
        <v>93.1</v>
      </c>
      <c r="F289" s="67">
        <v>103</v>
      </c>
      <c r="G289" s="67">
        <v>103.4</v>
      </c>
      <c r="H289" s="67">
        <v>103.3</v>
      </c>
      <c r="I289" s="67">
        <v>103.6</v>
      </c>
      <c r="J289" s="67">
        <v>104</v>
      </c>
      <c r="K289" s="67">
        <v>104.1</v>
      </c>
    </row>
    <row r="290" spans="1:11" ht="12.75">
      <c r="A290" s="12" t="s">
        <v>38</v>
      </c>
      <c r="B290" s="2" t="s">
        <v>67</v>
      </c>
      <c r="C290" s="67">
        <v>117651.7</v>
      </c>
      <c r="D290" s="67">
        <v>120000</v>
      </c>
      <c r="E290" s="67">
        <f>D290*E289*E291/10000</f>
        <v>118646.64</v>
      </c>
      <c r="F290" s="67">
        <f>E290*F289*F291/10000</f>
        <v>126116.6324544</v>
      </c>
      <c r="G290" s="67">
        <f>E290*G291*G289/10000</f>
        <v>126238.36390704002</v>
      </c>
      <c r="H290" s="67">
        <f>F290*H291*H289/10000</f>
        <v>135359.3420970856</v>
      </c>
      <c r="I290" s="67">
        <f>G290*I291*I289/10000</f>
        <v>135491.1310279704</v>
      </c>
      <c r="J290" s="67">
        <f>H290*J291*J289/10000</f>
        <v>146686.21184376974</v>
      </c>
      <c r="K290" s="67">
        <f>I290*K291*K289/10000</f>
        <v>146829.164363522</v>
      </c>
    </row>
    <row r="291" spans="1:11" ht="12.75">
      <c r="A291" s="12" t="s">
        <v>108</v>
      </c>
      <c r="B291" s="2" t="s">
        <v>39</v>
      </c>
      <c r="C291" s="67"/>
      <c r="D291" s="67"/>
      <c r="E291" s="67">
        <v>106.2</v>
      </c>
      <c r="F291" s="67">
        <v>103.2</v>
      </c>
      <c r="G291" s="67">
        <v>102.9</v>
      </c>
      <c r="H291" s="67">
        <v>103.9</v>
      </c>
      <c r="I291" s="67">
        <v>103.6</v>
      </c>
      <c r="J291" s="67">
        <v>104.2</v>
      </c>
      <c r="K291" s="67">
        <v>104.1</v>
      </c>
    </row>
    <row r="292" spans="1:11" ht="25.5" customHeight="1" hidden="1">
      <c r="A292" s="2" t="s">
        <v>36</v>
      </c>
      <c r="B292" s="10"/>
      <c r="C292" s="67"/>
      <c r="D292" s="67"/>
      <c r="E292" s="67"/>
      <c r="F292" s="67"/>
      <c r="G292" s="67"/>
      <c r="H292" s="67"/>
      <c r="I292" s="67"/>
      <c r="J292" s="67"/>
      <c r="K292" s="67"/>
    </row>
    <row r="293" spans="1:11" ht="12.75" customHeight="1" hidden="1">
      <c r="A293" s="124" t="s">
        <v>79</v>
      </c>
      <c r="B293" s="128"/>
      <c r="C293" s="67"/>
      <c r="D293" s="67"/>
      <c r="E293" s="67"/>
      <c r="F293" s="67"/>
      <c r="G293" s="67"/>
      <c r="H293" s="67"/>
      <c r="I293" s="67"/>
      <c r="J293" s="67"/>
      <c r="K293" s="67"/>
    </row>
    <row r="294" spans="1:11" ht="12.75" customHeight="1" hidden="1">
      <c r="A294" s="91" t="s">
        <v>87</v>
      </c>
      <c r="B294" s="25" t="s">
        <v>67</v>
      </c>
      <c r="C294" s="67"/>
      <c r="D294" s="67"/>
      <c r="E294" s="67">
        <f>D294*E295/100</f>
        <v>0</v>
      </c>
      <c r="F294" s="67">
        <f>E294*F295/100</f>
        <v>0</v>
      </c>
      <c r="G294" s="67">
        <f>E294*G295/100</f>
        <v>0</v>
      </c>
      <c r="H294" s="67">
        <f>F294*H295/100</f>
        <v>0</v>
      </c>
      <c r="I294" s="67">
        <f>G294*I295/100</f>
        <v>0</v>
      </c>
      <c r="J294" s="67">
        <f>H294*J295/100</f>
        <v>0</v>
      </c>
      <c r="K294" s="67">
        <f>I294*K295/100</f>
        <v>0</v>
      </c>
    </row>
    <row r="295" spans="1:11" ht="12.75" customHeight="1" hidden="1">
      <c r="A295" s="12" t="s">
        <v>37</v>
      </c>
      <c r="B295" s="2" t="s">
        <v>39</v>
      </c>
      <c r="C295" s="67"/>
      <c r="D295" s="67"/>
      <c r="E295" s="67"/>
      <c r="F295" s="67"/>
      <c r="G295" s="67"/>
      <c r="H295" s="67"/>
      <c r="I295" s="67"/>
      <c r="J295" s="67"/>
      <c r="K295" s="67"/>
    </row>
    <row r="296" spans="1:11" ht="12.75" customHeight="1" hidden="1">
      <c r="A296" s="12" t="s">
        <v>38</v>
      </c>
      <c r="B296" s="2" t="s">
        <v>67</v>
      </c>
      <c r="C296" s="67"/>
      <c r="D296" s="67"/>
      <c r="E296" s="67">
        <f>D296*E297*E295/10000</f>
        <v>0</v>
      </c>
      <c r="F296" s="67">
        <f>E296*F297*F295/10000</f>
        <v>0</v>
      </c>
      <c r="G296" s="67">
        <f>E296*G297*G295/10000</f>
        <v>0</v>
      </c>
      <c r="H296" s="67">
        <f>F296*H297*H295/10000</f>
        <v>0</v>
      </c>
      <c r="I296" s="67">
        <f>G296*I297*I295/10000</f>
        <v>0</v>
      </c>
      <c r="J296" s="67">
        <f>H296*J297*J295/10000</f>
        <v>0</v>
      </c>
      <c r="K296" s="67">
        <f>I296*K297*K295/10000</f>
        <v>0</v>
      </c>
    </row>
    <row r="297" spans="1:11" ht="12.75" customHeight="1" hidden="1">
      <c r="A297" s="12" t="s">
        <v>108</v>
      </c>
      <c r="B297" s="2" t="s">
        <v>39</v>
      </c>
      <c r="C297" s="67"/>
      <c r="D297" s="67"/>
      <c r="E297" s="67"/>
      <c r="F297" s="67"/>
      <c r="G297" s="67"/>
      <c r="H297" s="67"/>
      <c r="I297" s="67"/>
      <c r="J297" s="67"/>
      <c r="K297" s="67"/>
    </row>
    <row r="298" spans="1:11" ht="25.5" customHeight="1" hidden="1">
      <c r="A298" s="2" t="s">
        <v>36</v>
      </c>
      <c r="B298" s="6"/>
      <c r="C298" s="67"/>
      <c r="D298" s="67"/>
      <c r="E298" s="67"/>
      <c r="F298" s="67"/>
      <c r="G298" s="67"/>
      <c r="H298" s="67"/>
      <c r="I298" s="67"/>
      <c r="J298" s="67"/>
      <c r="K298" s="67"/>
    </row>
    <row r="299" spans="1:11" ht="41.25" customHeight="1">
      <c r="A299" s="36" t="s">
        <v>95</v>
      </c>
      <c r="B299" s="93"/>
      <c r="C299" s="67"/>
      <c r="D299" s="67"/>
      <c r="E299" s="67"/>
      <c r="F299" s="67"/>
      <c r="G299" s="67"/>
      <c r="H299" s="67"/>
      <c r="I299" s="67"/>
      <c r="J299" s="67"/>
      <c r="K299" s="67"/>
    </row>
    <row r="300" spans="1:11" ht="12.75">
      <c r="A300" s="91" t="s">
        <v>87</v>
      </c>
      <c r="B300" s="25" t="s">
        <v>67</v>
      </c>
      <c r="C300" s="67">
        <f>C304+C310</f>
        <v>155000</v>
      </c>
      <c r="D300" s="67">
        <f aca="true" t="shared" si="52" ref="D300:K300">D304+D310</f>
        <v>116250</v>
      </c>
      <c r="E300" s="67">
        <f t="shared" si="52"/>
        <v>118807.5</v>
      </c>
      <c r="F300" s="67">
        <f t="shared" si="52"/>
        <v>120589.6125</v>
      </c>
      <c r="G300" s="67">
        <f t="shared" si="52"/>
        <v>121302.4575</v>
      </c>
      <c r="H300" s="67">
        <f t="shared" si="52"/>
        <v>123845.53203750002</v>
      </c>
      <c r="I300" s="67">
        <f t="shared" si="52"/>
        <v>125062.8336825</v>
      </c>
      <c r="J300" s="67">
        <f t="shared" si="52"/>
        <v>127560.89799862502</v>
      </c>
      <c r="K300" s="67">
        <f t="shared" si="52"/>
        <v>129314.970027705</v>
      </c>
    </row>
    <row r="301" spans="1:11" ht="12.75">
      <c r="A301" s="12" t="s">
        <v>37</v>
      </c>
      <c r="B301" s="2" t="s">
        <v>39</v>
      </c>
      <c r="C301" s="67"/>
      <c r="D301" s="67">
        <f>D300*100/C300</f>
        <v>75</v>
      </c>
      <c r="E301" s="67">
        <f>E300*100/D300</f>
        <v>102.2</v>
      </c>
      <c r="F301" s="67">
        <f>F300*100/E300</f>
        <v>101.5</v>
      </c>
      <c r="G301" s="67">
        <f>G300*100/E300</f>
        <v>102.1</v>
      </c>
      <c r="H301" s="67">
        <f>H300*100/F300</f>
        <v>102.7</v>
      </c>
      <c r="I301" s="67">
        <f>I300*100/G300</f>
        <v>103.1</v>
      </c>
      <c r="J301" s="67">
        <f>J300*100/H300</f>
        <v>103</v>
      </c>
      <c r="K301" s="67">
        <f>K300*100/I300</f>
        <v>103.4</v>
      </c>
    </row>
    <row r="302" spans="1:11" ht="12.75">
      <c r="A302" s="12" t="s">
        <v>38</v>
      </c>
      <c r="B302" s="2" t="s">
        <v>67</v>
      </c>
      <c r="C302" s="67">
        <f>C306+C312</f>
        <v>155000</v>
      </c>
      <c r="D302" s="67">
        <f aca="true" t="shared" si="53" ref="D302:K302">D306+D312</f>
        <v>117412.5</v>
      </c>
      <c r="E302" s="67">
        <f t="shared" si="53"/>
        <v>134155.05285</v>
      </c>
      <c r="F302" s="67">
        <f t="shared" si="53"/>
        <v>139435.395730176</v>
      </c>
      <c r="G302" s="67">
        <f t="shared" si="53"/>
        <v>140396.61668384625</v>
      </c>
      <c r="H302" s="67">
        <f t="shared" si="53"/>
        <v>148641.75716865662</v>
      </c>
      <c r="I302" s="67">
        <f t="shared" si="53"/>
        <v>150104.62153768414</v>
      </c>
      <c r="J302" s="67">
        <f t="shared" si="53"/>
        <v>158918.84825929755</v>
      </c>
      <c r="K302" s="67">
        <f t="shared" si="53"/>
        <v>161261.29763809408</v>
      </c>
    </row>
    <row r="303" spans="1:11" ht="12.75">
      <c r="A303" s="28" t="s">
        <v>105</v>
      </c>
      <c r="B303" s="29"/>
      <c r="C303" s="67"/>
      <c r="D303" s="67"/>
      <c r="E303" s="67"/>
      <c r="F303" s="67"/>
      <c r="G303" s="67"/>
      <c r="H303" s="67"/>
      <c r="I303" s="67"/>
      <c r="J303" s="67"/>
      <c r="K303" s="67"/>
    </row>
    <row r="304" spans="1:11" ht="12.75">
      <c r="A304" s="91" t="s">
        <v>87</v>
      </c>
      <c r="B304" s="25" t="s">
        <v>67</v>
      </c>
      <c r="C304" s="67">
        <f>C306</f>
        <v>155000</v>
      </c>
      <c r="D304" s="67">
        <f>C304*D305/100</f>
        <v>116250</v>
      </c>
      <c r="E304" s="67">
        <f>D304*E305/100</f>
        <v>118807.5</v>
      </c>
      <c r="F304" s="67">
        <f>E304*F305/100</f>
        <v>120589.6125</v>
      </c>
      <c r="G304" s="67">
        <f>E304*G305/100</f>
        <v>121302.4575</v>
      </c>
      <c r="H304" s="67">
        <f>F304*H305/100</f>
        <v>123845.53203750002</v>
      </c>
      <c r="I304" s="67">
        <f>G304*I305/100</f>
        <v>125062.8336825</v>
      </c>
      <c r="J304" s="67">
        <f>H304*J305/100</f>
        <v>127560.89799862502</v>
      </c>
      <c r="K304" s="67">
        <f>I304*K305/100</f>
        <v>129314.970027705</v>
      </c>
    </row>
    <row r="305" spans="1:11" ht="12.75">
      <c r="A305" s="12" t="s">
        <v>37</v>
      </c>
      <c r="B305" s="2" t="s">
        <v>39</v>
      </c>
      <c r="C305" s="67"/>
      <c r="D305" s="67">
        <v>75</v>
      </c>
      <c r="E305" s="67">
        <v>102.2</v>
      </c>
      <c r="F305" s="67">
        <v>101.5</v>
      </c>
      <c r="G305" s="67">
        <v>102.1</v>
      </c>
      <c r="H305" s="67">
        <v>102.7</v>
      </c>
      <c r="I305" s="67">
        <v>103.1</v>
      </c>
      <c r="J305" s="67">
        <v>103</v>
      </c>
      <c r="K305" s="67">
        <v>103.4</v>
      </c>
    </row>
    <row r="306" spans="1:11" ht="12.75">
      <c r="A306" s="12" t="s">
        <v>38</v>
      </c>
      <c r="B306" s="2" t="s">
        <v>67</v>
      </c>
      <c r="C306" s="67">
        <v>155000</v>
      </c>
      <c r="D306" s="67">
        <f>C306*D305*101/10000</f>
        <v>117412.5</v>
      </c>
      <c r="E306" s="67">
        <f>D306*E307*E305/10000</f>
        <v>134155.05285</v>
      </c>
      <c r="F306" s="67">
        <f>E306*F307*F305/10000</f>
        <v>139435.395730176</v>
      </c>
      <c r="G306" s="67">
        <f>E306*G307*G305/10000</f>
        <v>140396.61668384625</v>
      </c>
      <c r="H306" s="67">
        <f>F306*H307*H305/10000</f>
        <v>148641.75716865662</v>
      </c>
      <c r="I306" s="67">
        <f>G306*I307*I305/10000</f>
        <v>150104.62153768414</v>
      </c>
      <c r="J306" s="67">
        <f>H306*J307*J305/10000</f>
        <v>158918.84825929755</v>
      </c>
      <c r="K306" s="67">
        <f>I306*K307*K305/10000</f>
        <v>161261.29763809408</v>
      </c>
    </row>
    <row r="307" spans="1:11" ht="12.75">
      <c r="A307" s="12" t="s">
        <v>108</v>
      </c>
      <c r="B307" s="10"/>
      <c r="C307" s="67"/>
      <c r="D307" s="16"/>
      <c r="E307" s="13">
        <v>111.8</v>
      </c>
      <c r="F307" s="13">
        <v>102.4</v>
      </c>
      <c r="G307" s="13">
        <v>102.5</v>
      </c>
      <c r="H307" s="37">
        <v>103.8</v>
      </c>
      <c r="I307" s="37">
        <v>103.7</v>
      </c>
      <c r="J307" s="37">
        <v>103.8</v>
      </c>
      <c r="K307" s="37">
        <v>103.9</v>
      </c>
    </row>
    <row r="308" spans="1:11" ht="25.5" customHeight="1" hidden="1">
      <c r="A308" s="2" t="s">
        <v>36</v>
      </c>
      <c r="B308" s="10"/>
      <c r="C308" s="67"/>
      <c r="D308" s="16"/>
      <c r="E308" s="13"/>
      <c r="F308" s="13"/>
      <c r="G308" s="13"/>
      <c r="H308" s="37"/>
      <c r="I308" s="37"/>
      <c r="J308" s="37"/>
      <c r="K308" s="37"/>
    </row>
    <row r="309" spans="1:11" ht="12.75" customHeight="1" hidden="1">
      <c r="A309" s="124" t="s">
        <v>79</v>
      </c>
      <c r="B309" s="128"/>
      <c r="C309" s="67"/>
      <c r="D309" s="16"/>
      <c r="E309" s="13"/>
      <c r="F309" s="13"/>
      <c r="G309" s="13"/>
      <c r="H309" s="37"/>
      <c r="I309" s="37"/>
      <c r="J309" s="37"/>
      <c r="K309" s="37"/>
    </row>
    <row r="310" spans="1:11" ht="12.75" customHeight="1" hidden="1">
      <c r="A310" s="91" t="s">
        <v>87</v>
      </c>
      <c r="B310" s="25" t="s">
        <v>67</v>
      </c>
      <c r="C310" s="67"/>
      <c r="D310" s="16"/>
      <c r="E310" s="13">
        <f>D310*E311/100</f>
        <v>0</v>
      </c>
      <c r="F310" s="13">
        <f>E310*F311/100</f>
        <v>0</v>
      </c>
      <c r="G310" s="13">
        <f>E310*G311/100</f>
        <v>0</v>
      </c>
      <c r="H310" s="37">
        <f>F310*H311/100</f>
        <v>0</v>
      </c>
      <c r="I310" s="37">
        <f>G310*I311/100</f>
        <v>0</v>
      </c>
      <c r="J310" s="37">
        <f>H310*J311/100</f>
        <v>0</v>
      </c>
      <c r="K310" s="37">
        <f>I310*K311/100</f>
        <v>0</v>
      </c>
    </row>
    <row r="311" spans="1:11" ht="12.75" customHeight="1" hidden="1">
      <c r="A311" s="12" t="s">
        <v>37</v>
      </c>
      <c r="B311" s="2" t="s">
        <v>39</v>
      </c>
      <c r="C311" s="67"/>
      <c r="D311" s="16"/>
      <c r="E311" s="16"/>
      <c r="F311" s="16"/>
      <c r="G311" s="16"/>
      <c r="H311" s="17"/>
      <c r="I311" s="17"/>
      <c r="J311" s="17"/>
      <c r="K311" s="17"/>
    </row>
    <row r="312" spans="1:11" ht="12.75" customHeight="1" hidden="1">
      <c r="A312" s="12" t="s">
        <v>38</v>
      </c>
      <c r="B312" s="2" t="s">
        <v>67</v>
      </c>
      <c r="C312" s="67"/>
      <c r="D312" s="16"/>
      <c r="E312" s="13">
        <f>D312*E313*E311/10000</f>
        <v>0</v>
      </c>
      <c r="F312" s="13">
        <f>E312*F313*F311/10000</f>
        <v>0</v>
      </c>
      <c r="G312" s="13">
        <f>E312*G313*G311/10000</f>
        <v>0</v>
      </c>
      <c r="H312" s="37">
        <f>F312*H313*H311/10000</f>
        <v>0</v>
      </c>
      <c r="I312" s="37">
        <f>G312*I313*I311/10000</f>
        <v>0</v>
      </c>
      <c r="J312" s="37">
        <f>H312*J313*J311/10000</f>
        <v>0</v>
      </c>
      <c r="K312" s="37">
        <f>I312*K313*K311/10000</f>
        <v>0</v>
      </c>
    </row>
    <row r="313" spans="1:11" ht="12.75" customHeight="1" hidden="1">
      <c r="A313" s="12" t="s">
        <v>108</v>
      </c>
      <c r="B313" s="2"/>
      <c r="C313" s="67"/>
      <c r="D313" s="16"/>
      <c r="E313" s="16"/>
      <c r="F313" s="16"/>
      <c r="G313" s="16"/>
      <c r="H313" s="17"/>
      <c r="I313" s="17"/>
      <c r="J313" s="17"/>
      <c r="K313" s="17"/>
    </row>
    <row r="314" spans="1:11" ht="25.5" customHeight="1" hidden="1">
      <c r="A314" s="2" t="s">
        <v>36</v>
      </c>
      <c r="B314" s="6"/>
      <c r="C314" s="67"/>
      <c r="D314" s="16"/>
      <c r="E314" s="16"/>
      <c r="F314" s="16"/>
      <c r="G314" s="16"/>
      <c r="H314" s="17"/>
      <c r="I314" s="17"/>
      <c r="J314" s="17"/>
      <c r="K314" s="17"/>
    </row>
    <row r="315" spans="1:11" ht="44.25" customHeight="1">
      <c r="A315" s="36" t="s">
        <v>96</v>
      </c>
      <c r="B315" s="93"/>
      <c r="C315" s="67"/>
      <c r="D315" s="16"/>
      <c r="E315" s="16"/>
      <c r="F315" s="16"/>
      <c r="G315" s="16"/>
      <c r="H315" s="17"/>
      <c r="I315" s="17"/>
      <c r="J315" s="17"/>
      <c r="K315" s="17"/>
    </row>
    <row r="316" spans="1:11" ht="12.75">
      <c r="A316" s="91" t="s">
        <v>87</v>
      </c>
      <c r="B316" s="25" t="s">
        <v>67</v>
      </c>
      <c r="C316" s="67">
        <f>C320+C326</f>
        <v>182536.7</v>
      </c>
      <c r="D316" s="67">
        <f aca="true" t="shared" si="54" ref="D316:K316">D320+D326</f>
        <v>166579.58899999998</v>
      </c>
      <c r="E316" s="67">
        <f t="shared" si="54"/>
        <v>134421.73285</v>
      </c>
      <c r="F316" s="67">
        <f t="shared" si="54"/>
        <v>135765.9501785</v>
      </c>
      <c r="G316" s="67">
        <f t="shared" si="54"/>
        <v>136169.21537705</v>
      </c>
      <c r="H316" s="67">
        <f t="shared" si="54"/>
        <v>138888.5670326055</v>
      </c>
      <c r="I316" s="67">
        <f t="shared" si="54"/>
        <v>139437.2765460992</v>
      </c>
      <c r="J316" s="67">
        <f t="shared" si="54"/>
        <v>143055.22404358367</v>
      </c>
      <c r="K316" s="67">
        <f t="shared" si="54"/>
        <v>143620.39484248217</v>
      </c>
    </row>
    <row r="317" spans="1:11" ht="12.75">
      <c r="A317" s="12" t="s">
        <v>37</v>
      </c>
      <c r="B317" s="2" t="s">
        <v>39</v>
      </c>
      <c r="C317" s="67"/>
      <c r="D317" s="67">
        <f>D316*100/C316</f>
        <v>91.2581354872746</v>
      </c>
      <c r="E317" s="67">
        <f>E316*100/D316</f>
        <v>80.69520020847213</v>
      </c>
      <c r="F317" s="67">
        <f>F316*100/E316</f>
        <v>101</v>
      </c>
      <c r="G317" s="67">
        <f>G316*100/E316</f>
        <v>101.29999999999998</v>
      </c>
      <c r="H317" s="67">
        <f>H316*100/F316</f>
        <v>102.3</v>
      </c>
      <c r="I317" s="67">
        <f>I316*100/G316</f>
        <v>102.4</v>
      </c>
      <c r="J317" s="67">
        <f>J316*100/H316</f>
        <v>103</v>
      </c>
      <c r="K317" s="67">
        <f>K316*100/I316</f>
        <v>103</v>
      </c>
    </row>
    <row r="318" spans="1:11" ht="12.75">
      <c r="A318" s="12" t="s">
        <v>38</v>
      </c>
      <c r="B318" s="2" t="s">
        <v>67</v>
      </c>
      <c r="C318" s="67">
        <f>C322+C328</f>
        <v>182536.7</v>
      </c>
      <c r="D318" s="67">
        <f aca="true" t="shared" si="55" ref="D318:K318">D322+D328</f>
        <v>169118.1</v>
      </c>
      <c r="E318" s="67">
        <f t="shared" si="55"/>
        <v>134310.42675</v>
      </c>
      <c r="F318" s="67">
        <f t="shared" si="55"/>
        <v>141215.32578921752</v>
      </c>
      <c r="G318" s="67">
        <f t="shared" si="55"/>
        <v>141906.89017655325</v>
      </c>
      <c r="H318" s="67">
        <f t="shared" si="55"/>
        <v>150964.12580507612</v>
      </c>
      <c r="I318" s="67">
        <f t="shared" si="55"/>
        <v>151851.7250401261</v>
      </c>
      <c r="J318" s="67">
        <f t="shared" si="55"/>
        <v>161868.26461197675</v>
      </c>
      <c r="K318" s="67">
        <f t="shared" si="55"/>
        <v>162819.9751397744</v>
      </c>
    </row>
    <row r="319" spans="1:11" ht="12.75">
      <c r="A319" s="28" t="s">
        <v>105</v>
      </c>
      <c r="B319" s="29"/>
      <c r="C319" s="67"/>
      <c r="D319" s="16"/>
      <c r="E319" s="16"/>
      <c r="F319" s="16"/>
      <c r="G319" s="16"/>
      <c r="H319" s="17"/>
      <c r="I319" s="17"/>
      <c r="J319" s="17"/>
      <c r="K319" s="17"/>
    </row>
    <row r="320" spans="1:11" ht="12.75">
      <c r="A320" s="91" t="s">
        <v>87</v>
      </c>
      <c r="B320" s="25" t="s">
        <v>67</v>
      </c>
      <c r="C320" s="67">
        <f>C322</f>
        <v>90000</v>
      </c>
      <c r="D320" s="67">
        <f>C320*D321/100</f>
        <v>104580</v>
      </c>
      <c r="E320" s="67">
        <f>D320*E321/100</f>
        <v>94122</v>
      </c>
      <c r="F320" s="67">
        <f>E320*F321/100</f>
        <v>95063.22</v>
      </c>
      <c r="G320" s="67">
        <f>E320*G321/100</f>
        <v>95345.586</v>
      </c>
      <c r="H320" s="67">
        <f>F320*H321/100</f>
        <v>97249.67405999999</v>
      </c>
      <c r="I320" s="67">
        <f>G320*I321/100</f>
        <v>97633.880064</v>
      </c>
      <c r="J320" s="67">
        <f>H320*J321/100</f>
        <v>100167.1642818</v>
      </c>
      <c r="K320" s="67">
        <f>I320*K321/100</f>
        <v>100562.89646592</v>
      </c>
    </row>
    <row r="321" spans="1:11" ht="12.75">
      <c r="A321" s="12" t="s">
        <v>37</v>
      </c>
      <c r="B321" s="2" t="s">
        <v>39</v>
      </c>
      <c r="C321" s="67"/>
      <c r="D321" s="67">
        <v>116.2</v>
      </c>
      <c r="E321" s="67">
        <v>90</v>
      </c>
      <c r="F321" s="67">
        <v>101</v>
      </c>
      <c r="G321" s="67">
        <v>101.3</v>
      </c>
      <c r="H321" s="67">
        <v>102.3</v>
      </c>
      <c r="I321" s="67">
        <v>102.4</v>
      </c>
      <c r="J321" s="67">
        <v>103</v>
      </c>
      <c r="K321" s="67">
        <v>103</v>
      </c>
    </row>
    <row r="322" spans="1:11" ht="12.75">
      <c r="A322" s="12" t="s">
        <v>38</v>
      </c>
      <c r="B322" s="2" t="s">
        <v>67</v>
      </c>
      <c r="C322" s="67">
        <v>90000</v>
      </c>
      <c r="D322" s="67">
        <v>90000</v>
      </c>
      <c r="E322" s="67">
        <f>D322*E323*E321/10000</f>
        <v>85455</v>
      </c>
      <c r="F322" s="67">
        <f>E322*F323*F321/10000</f>
        <v>89848.24155</v>
      </c>
      <c r="G322" s="67">
        <f>E322*G323*G321/10000</f>
        <v>90288.24934499999</v>
      </c>
      <c r="H322" s="67">
        <f>F322*H323*H321/10000</f>
        <v>96050.91490540425</v>
      </c>
      <c r="I322" s="67">
        <f>G322*I323*I321/10000</f>
        <v>96615.6498590976</v>
      </c>
      <c r="J322" s="67">
        <f>H322*J323*J321/10000</f>
        <v>102988.67248902158</v>
      </c>
      <c r="K322" s="67">
        <f>I322*K323*K321/10000</f>
        <v>103594.19824842022</v>
      </c>
    </row>
    <row r="323" spans="1:11" ht="12.75">
      <c r="A323" s="12" t="s">
        <v>108</v>
      </c>
      <c r="B323" s="10"/>
      <c r="C323" s="16"/>
      <c r="D323" s="16"/>
      <c r="E323" s="16">
        <v>105.5</v>
      </c>
      <c r="F323" s="16">
        <v>104.1</v>
      </c>
      <c r="G323" s="16">
        <v>104.3</v>
      </c>
      <c r="H323" s="17">
        <v>104.5</v>
      </c>
      <c r="I323" s="17">
        <v>104.5</v>
      </c>
      <c r="J323" s="17">
        <v>104.1</v>
      </c>
      <c r="K323" s="17">
        <v>104.1</v>
      </c>
    </row>
    <row r="324" spans="1:11" ht="25.5">
      <c r="A324" s="2" t="s">
        <v>36</v>
      </c>
      <c r="B324" s="10"/>
      <c r="C324" s="16"/>
      <c r="D324" s="16"/>
      <c r="E324" s="13"/>
      <c r="F324" s="13"/>
      <c r="G324" s="13"/>
      <c r="H324" s="37"/>
      <c r="I324" s="37"/>
      <c r="J324" s="37"/>
      <c r="K324" s="37"/>
    </row>
    <row r="325" spans="1:11" ht="12.75">
      <c r="A325" s="124" t="s">
        <v>79</v>
      </c>
      <c r="B325" s="125"/>
      <c r="C325" s="16"/>
      <c r="D325" s="16"/>
      <c r="E325" s="13"/>
      <c r="F325" s="13"/>
      <c r="G325" s="13"/>
      <c r="H325" s="37"/>
      <c r="I325" s="37"/>
      <c r="J325" s="37"/>
      <c r="K325" s="37"/>
    </row>
    <row r="326" spans="1:11" ht="12.75">
      <c r="A326" s="91" t="s">
        <v>87</v>
      </c>
      <c r="B326" s="25" t="s">
        <v>67</v>
      </c>
      <c r="C326" s="67">
        <f>C328</f>
        <v>92536.7</v>
      </c>
      <c r="D326" s="67">
        <f>C326*D327/100</f>
        <v>61999.58899999999</v>
      </c>
      <c r="E326" s="67">
        <f>D326*E327/100</f>
        <v>40299.73285</v>
      </c>
      <c r="F326" s="67">
        <f>E326*F327/100</f>
        <v>40702.7301785</v>
      </c>
      <c r="G326" s="67">
        <f>E326*G327/100</f>
        <v>40823.62937705</v>
      </c>
      <c r="H326" s="67">
        <f>F326*H327/100</f>
        <v>41638.8929726055</v>
      </c>
      <c r="I326" s="67">
        <f>G326*I327/100</f>
        <v>41803.396482099204</v>
      </c>
      <c r="J326" s="67">
        <f>H326*J327/100</f>
        <v>42888.05976178367</v>
      </c>
      <c r="K326" s="67">
        <f>I326*K327/100</f>
        <v>43057.49837656217</v>
      </c>
    </row>
    <row r="327" spans="1:11" ht="12.75">
      <c r="A327" s="12" t="s">
        <v>37</v>
      </c>
      <c r="B327" s="2" t="s">
        <v>39</v>
      </c>
      <c r="C327" s="16"/>
      <c r="D327" s="67">
        <v>67</v>
      </c>
      <c r="E327" s="67">
        <v>65</v>
      </c>
      <c r="F327" s="67">
        <v>101</v>
      </c>
      <c r="G327" s="67">
        <v>101.3</v>
      </c>
      <c r="H327" s="67">
        <v>102.3</v>
      </c>
      <c r="I327" s="67">
        <v>102.4</v>
      </c>
      <c r="J327" s="67">
        <v>103</v>
      </c>
      <c r="K327" s="67">
        <v>103</v>
      </c>
    </row>
    <row r="328" spans="1:11" ht="12.75">
      <c r="A328" s="12" t="s">
        <v>38</v>
      </c>
      <c r="B328" s="2" t="s">
        <v>67</v>
      </c>
      <c r="C328" s="67">
        <v>92536.7</v>
      </c>
      <c r="D328" s="67">
        <v>79118.1</v>
      </c>
      <c r="E328" s="67">
        <f>D328*E329*E327/10000</f>
        <v>48855.426750000006</v>
      </c>
      <c r="F328" s="67">
        <f>E328*F329*F327/10000</f>
        <v>51367.0842392175</v>
      </c>
      <c r="G328" s="67">
        <f>E328*G329*G327/10000</f>
        <v>51618.64083155325</v>
      </c>
      <c r="H328" s="67">
        <f>F328*H329*H327/10000</f>
        <v>54913.210899671874</v>
      </c>
      <c r="I328" s="67">
        <f>G328*I329*I327/10000</f>
        <v>55236.07518102851</v>
      </c>
      <c r="J328" s="67">
        <f>H328*J329*J327/10000</f>
        <v>58879.59212295517</v>
      </c>
      <c r="K328" s="67">
        <f>I328*K329*K327/10000</f>
        <v>59225.77689135419</v>
      </c>
    </row>
    <row r="329" spans="1:11" ht="12.75">
      <c r="A329" s="12" t="s">
        <v>108</v>
      </c>
      <c r="B329" s="10"/>
      <c r="C329" s="16"/>
      <c r="D329" s="16"/>
      <c r="E329" s="16">
        <v>95</v>
      </c>
      <c r="F329" s="16">
        <v>104.1</v>
      </c>
      <c r="G329" s="16">
        <v>104.3</v>
      </c>
      <c r="H329" s="17">
        <v>104.5</v>
      </c>
      <c r="I329" s="17">
        <v>104.5</v>
      </c>
      <c r="J329" s="17">
        <v>104.1</v>
      </c>
      <c r="K329" s="17">
        <v>104.1</v>
      </c>
    </row>
    <row r="330" spans="1:11" ht="25.5">
      <c r="A330" s="2" t="s">
        <v>36</v>
      </c>
      <c r="B330" s="44"/>
      <c r="C330" s="16"/>
      <c r="D330" s="16"/>
      <c r="E330" s="16"/>
      <c r="F330" s="16"/>
      <c r="G330" s="16"/>
      <c r="H330" s="17"/>
      <c r="I330" s="17"/>
      <c r="J330" s="17"/>
      <c r="K330" s="17"/>
    </row>
    <row r="331" spans="1:11" ht="28.5" customHeight="1">
      <c r="A331" s="36" t="s">
        <v>132</v>
      </c>
      <c r="B331" s="93"/>
      <c r="C331" s="16"/>
      <c r="D331" s="67"/>
      <c r="E331" s="67"/>
      <c r="F331" s="67"/>
      <c r="G331" s="67"/>
      <c r="H331" s="67"/>
      <c r="I331" s="67"/>
      <c r="J331" s="67"/>
      <c r="K331" s="67"/>
    </row>
    <row r="332" spans="1:11" ht="12.75">
      <c r="A332" s="91" t="s">
        <v>87</v>
      </c>
      <c r="B332" s="25" t="s">
        <v>67</v>
      </c>
      <c r="C332" s="67">
        <f>C336</f>
        <v>287930</v>
      </c>
      <c r="D332" s="67">
        <f aca="true" t="shared" si="56" ref="D332:K332">D336</f>
        <v>335438.45</v>
      </c>
      <c r="E332" s="67">
        <f t="shared" si="56"/>
        <v>503157.675</v>
      </c>
      <c r="F332" s="67">
        <f t="shared" si="56"/>
        <v>503157.675</v>
      </c>
      <c r="G332" s="67">
        <f t="shared" si="56"/>
        <v>569574.4881000001</v>
      </c>
      <c r="H332" s="67">
        <f t="shared" si="56"/>
        <v>1006315.35</v>
      </c>
      <c r="I332" s="67">
        <f t="shared" si="56"/>
        <v>1184714.935248</v>
      </c>
      <c r="J332" s="67">
        <f t="shared" si="56"/>
        <v>1014365.8728</v>
      </c>
      <c r="K332" s="67">
        <f t="shared" si="56"/>
        <v>1206039.804082464</v>
      </c>
    </row>
    <row r="333" spans="1:11" ht="12.75">
      <c r="A333" s="12" t="s">
        <v>37</v>
      </c>
      <c r="B333" s="2" t="s">
        <v>39</v>
      </c>
      <c r="C333" s="16"/>
      <c r="D333" s="67">
        <f>D332*100/C332</f>
        <v>116.5</v>
      </c>
      <c r="E333" s="67">
        <f>E332*100/D332</f>
        <v>150</v>
      </c>
      <c r="F333" s="67">
        <f>F332*100/E332</f>
        <v>100</v>
      </c>
      <c r="G333" s="67">
        <f>G332*100/E332</f>
        <v>113.20000000000002</v>
      </c>
      <c r="H333" s="67">
        <f>H332*100/F332</f>
        <v>200</v>
      </c>
      <c r="I333" s="67">
        <f>I332*100/G332</f>
        <v>207.99999999999997</v>
      </c>
      <c r="J333" s="67">
        <f>J332*100/H332</f>
        <v>100.8</v>
      </c>
      <c r="K333" s="67">
        <f>K332*100/I332</f>
        <v>101.8</v>
      </c>
    </row>
    <row r="334" spans="1:11" ht="12.75">
      <c r="A334" s="12" t="s">
        <v>38</v>
      </c>
      <c r="B334" s="2" t="s">
        <v>67</v>
      </c>
      <c r="C334" s="67">
        <f>C338</f>
        <v>287930</v>
      </c>
      <c r="D334" s="67">
        <f aca="true" t="shared" si="57" ref="D334:K334">D338</f>
        <v>375782</v>
      </c>
      <c r="E334" s="67">
        <f t="shared" si="57"/>
        <v>563673</v>
      </c>
      <c r="F334" s="67">
        <f t="shared" si="57"/>
        <v>577201.152</v>
      </c>
      <c r="G334" s="67">
        <f t="shared" si="57"/>
        <v>700000</v>
      </c>
      <c r="H334" s="67">
        <f t="shared" si="57"/>
        <v>1123200</v>
      </c>
      <c r="I334" s="67">
        <f t="shared" si="57"/>
        <v>1509872</v>
      </c>
      <c r="J334" s="67">
        <f t="shared" si="57"/>
        <v>1208400</v>
      </c>
      <c r="K334" s="67">
        <f t="shared" si="57"/>
        <v>1590000</v>
      </c>
    </row>
    <row r="335" spans="1:11" ht="12.75">
      <c r="A335" s="28" t="s">
        <v>79</v>
      </c>
      <c r="B335" s="29"/>
      <c r="C335" s="67"/>
      <c r="D335" s="67"/>
      <c r="E335" s="67"/>
      <c r="F335" s="67"/>
      <c r="G335" s="67"/>
      <c r="H335" s="67"/>
      <c r="I335" s="67"/>
      <c r="J335" s="67"/>
      <c r="K335" s="67"/>
    </row>
    <row r="336" spans="1:11" ht="12.75">
      <c r="A336" s="91" t="s">
        <v>87</v>
      </c>
      <c r="B336" s="25" t="s">
        <v>67</v>
      </c>
      <c r="C336" s="67">
        <f aca="true" t="shared" si="58" ref="C336:K336">C342</f>
        <v>287930</v>
      </c>
      <c r="D336" s="67">
        <f t="shared" si="58"/>
        <v>335438.45</v>
      </c>
      <c r="E336" s="67">
        <f t="shared" si="58"/>
        <v>503157.675</v>
      </c>
      <c r="F336" s="67">
        <f t="shared" si="58"/>
        <v>503157.675</v>
      </c>
      <c r="G336" s="67">
        <f t="shared" si="58"/>
        <v>569574.4881000001</v>
      </c>
      <c r="H336" s="67">
        <f t="shared" si="58"/>
        <v>1006315.35</v>
      </c>
      <c r="I336" s="67">
        <f t="shared" si="58"/>
        <v>1184714.935248</v>
      </c>
      <c r="J336" s="67">
        <f t="shared" si="58"/>
        <v>1014365.8728</v>
      </c>
      <c r="K336" s="67">
        <f t="shared" si="58"/>
        <v>1206039.804082464</v>
      </c>
    </row>
    <row r="337" spans="1:11" ht="12.75">
      <c r="A337" s="12" t="s">
        <v>37</v>
      </c>
      <c r="B337" s="2" t="s">
        <v>39</v>
      </c>
      <c r="C337" s="67"/>
      <c r="D337" s="67">
        <f>D336*100/C336</f>
        <v>116.5</v>
      </c>
      <c r="E337" s="67">
        <f>E336*100/D336</f>
        <v>150</v>
      </c>
      <c r="F337" s="67">
        <f>F336*100/E336</f>
        <v>100</v>
      </c>
      <c r="G337" s="67">
        <f>G336*100/E336</f>
        <v>113.20000000000002</v>
      </c>
      <c r="H337" s="67">
        <f>H336*100/F336</f>
        <v>200</v>
      </c>
      <c r="I337" s="67">
        <f>I336*100/G336</f>
        <v>207.99999999999997</v>
      </c>
      <c r="J337" s="67">
        <f>J336*100/H336</f>
        <v>100.8</v>
      </c>
      <c r="K337" s="67">
        <f>K336*100/I336</f>
        <v>101.8</v>
      </c>
    </row>
    <row r="338" spans="1:11" ht="12.75">
      <c r="A338" s="12" t="s">
        <v>38</v>
      </c>
      <c r="B338" s="2" t="s">
        <v>67</v>
      </c>
      <c r="C338" s="67">
        <f>C344</f>
        <v>287930</v>
      </c>
      <c r="D338" s="67">
        <f aca="true" t="shared" si="59" ref="D338:K338">D344</f>
        <v>375782</v>
      </c>
      <c r="E338" s="67">
        <f t="shared" si="59"/>
        <v>563673</v>
      </c>
      <c r="F338" s="67">
        <f t="shared" si="59"/>
        <v>577201.152</v>
      </c>
      <c r="G338" s="67">
        <f t="shared" si="59"/>
        <v>700000</v>
      </c>
      <c r="H338" s="67">
        <f t="shared" si="59"/>
        <v>1123200</v>
      </c>
      <c r="I338" s="67">
        <f t="shared" si="59"/>
        <v>1509872</v>
      </c>
      <c r="J338" s="67">
        <f t="shared" si="59"/>
        <v>1208400</v>
      </c>
      <c r="K338" s="67">
        <f t="shared" si="59"/>
        <v>1590000</v>
      </c>
    </row>
    <row r="339" spans="1:11" ht="12.75">
      <c r="A339" s="12" t="s">
        <v>108</v>
      </c>
      <c r="B339" s="10"/>
      <c r="C339" s="67"/>
      <c r="D339" s="67"/>
      <c r="E339" s="67">
        <v>111.8</v>
      </c>
      <c r="F339" s="67">
        <v>102.4</v>
      </c>
      <c r="G339" s="67">
        <v>102.5</v>
      </c>
      <c r="H339" s="67">
        <v>103.8</v>
      </c>
      <c r="I339" s="67">
        <v>103.7</v>
      </c>
      <c r="J339" s="67">
        <v>103.8</v>
      </c>
      <c r="K339" s="67">
        <v>103.9</v>
      </c>
    </row>
    <row r="340" spans="1:11" ht="25.5">
      <c r="A340" s="2" t="s">
        <v>36</v>
      </c>
      <c r="B340" s="10"/>
      <c r="C340" s="67"/>
      <c r="D340" s="67"/>
      <c r="E340" s="67"/>
      <c r="F340" s="67"/>
      <c r="G340" s="67"/>
      <c r="H340" s="67"/>
      <c r="I340" s="67"/>
      <c r="J340" s="67"/>
      <c r="K340" s="67"/>
    </row>
    <row r="341" spans="1:11" ht="12.75">
      <c r="A341" s="2" t="s">
        <v>149</v>
      </c>
      <c r="B341" s="2"/>
      <c r="C341" s="67"/>
      <c r="D341" s="67"/>
      <c r="E341" s="67"/>
      <c r="F341" s="67"/>
      <c r="G341" s="67"/>
      <c r="H341" s="67"/>
      <c r="I341" s="67"/>
      <c r="J341" s="67"/>
      <c r="K341" s="67"/>
    </row>
    <row r="342" spans="1:11" ht="12.75">
      <c r="A342" s="91" t="s">
        <v>87</v>
      </c>
      <c r="B342" s="25" t="s">
        <v>67</v>
      </c>
      <c r="C342" s="67">
        <f>C344</f>
        <v>287930</v>
      </c>
      <c r="D342" s="67">
        <f>C342*D343/100</f>
        <v>335438.45</v>
      </c>
      <c r="E342" s="67">
        <f>D342*E343/100</f>
        <v>503157.675</v>
      </c>
      <c r="F342" s="67">
        <f>E342*F343/100</f>
        <v>503157.675</v>
      </c>
      <c r="G342" s="67">
        <f>E342*G343/100</f>
        <v>569574.4881000001</v>
      </c>
      <c r="H342" s="67">
        <f>F342*H343/100</f>
        <v>1006315.35</v>
      </c>
      <c r="I342" s="67">
        <f>G342*I343/100</f>
        <v>1184714.935248</v>
      </c>
      <c r="J342" s="67">
        <f>H342*J343/100</f>
        <v>1014365.8728</v>
      </c>
      <c r="K342" s="67">
        <f>I342*K343/100</f>
        <v>1206039.804082464</v>
      </c>
    </row>
    <row r="343" spans="1:11" ht="12.75">
      <c r="A343" s="12" t="s">
        <v>37</v>
      </c>
      <c r="B343" s="2" t="s">
        <v>39</v>
      </c>
      <c r="C343" s="67"/>
      <c r="D343" s="67">
        <v>116.5</v>
      </c>
      <c r="E343" s="67">
        <v>150</v>
      </c>
      <c r="F343" s="67">
        <v>100</v>
      </c>
      <c r="G343" s="67">
        <v>113.2</v>
      </c>
      <c r="H343" s="67">
        <v>200</v>
      </c>
      <c r="I343" s="67">
        <v>208</v>
      </c>
      <c r="J343" s="67">
        <v>100.8</v>
      </c>
      <c r="K343" s="67">
        <v>101.8</v>
      </c>
    </row>
    <row r="344" spans="1:11" ht="12.75">
      <c r="A344" s="12" t="s">
        <v>38</v>
      </c>
      <c r="B344" s="2" t="s">
        <v>67</v>
      </c>
      <c r="C344" s="67">
        <v>287930</v>
      </c>
      <c r="D344" s="67">
        <v>375782</v>
      </c>
      <c r="E344" s="67">
        <v>563673</v>
      </c>
      <c r="F344" s="67">
        <f>E344*F343*F339/10000</f>
        <v>577201.152</v>
      </c>
      <c r="G344" s="67">
        <v>700000</v>
      </c>
      <c r="H344" s="67">
        <v>1123200</v>
      </c>
      <c r="I344" s="67">
        <f>G344*I343*I339/10000</f>
        <v>1509872</v>
      </c>
      <c r="J344" s="67">
        <v>1208400</v>
      </c>
      <c r="K344" s="67">
        <v>1590000</v>
      </c>
    </row>
    <row r="345" spans="1:11" ht="45" customHeight="1">
      <c r="A345" s="36" t="s">
        <v>130</v>
      </c>
      <c r="B345" s="93"/>
      <c r="C345" s="16"/>
      <c r="D345" s="16"/>
      <c r="E345" s="16"/>
      <c r="F345" s="16"/>
      <c r="G345" s="16"/>
      <c r="H345" s="17"/>
      <c r="I345" s="17"/>
      <c r="J345" s="17"/>
      <c r="K345" s="17"/>
    </row>
    <row r="346" spans="1:11" ht="12.75">
      <c r="A346" s="91" t="s">
        <v>87</v>
      </c>
      <c r="B346" s="25" t="s">
        <v>67</v>
      </c>
      <c r="C346" s="67">
        <f>C350</f>
        <v>47800</v>
      </c>
      <c r="D346" s="67">
        <f>D350</f>
        <v>48612.6</v>
      </c>
      <c r="E346" s="67">
        <f aca="true" t="shared" si="60" ref="E346:K346">E350+E356</f>
        <v>56584.74479999999</v>
      </c>
      <c r="F346" s="67">
        <f t="shared" si="60"/>
        <v>57762.524440799985</v>
      </c>
      <c r="G346" s="67">
        <f t="shared" si="60"/>
        <v>57991.1939304</v>
      </c>
      <c r="H346" s="67">
        <f t="shared" si="60"/>
        <v>59089.13492961598</v>
      </c>
      <c r="I346" s="67">
        <f t="shared" si="60"/>
        <v>59498.535390799196</v>
      </c>
      <c r="J346" s="67">
        <f t="shared" si="60"/>
        <v>60994.95569750447</v>
      </c>
      <c r="K346" s="67">
        <f t="shared" si="60"/>
        <v>61937.97534182196</v>
      </c>
    </row>
    <row r="347" spans="1:11" ht="12.75">
      <c r="A347" s="12" t="s">
        <v>37</v>
      </c>
      <c r="B347" s="2" t="s">
        <v>39</v>
      </c>
      <c r="C347" s="16"/>
      <c r="D347" s="16">
        <f>D346*100/C346</f>
        <v>101.7</v>
      </c>
      <c r="E347" s="67">
        <f>E346*100/D346</f>
        <v>116.39933844311967</v>
      </c>
      <c r="F347" s="67">
        <f>F346*100/E346</f>
        <v>102.08144376185292</v>
      </c>
      <c r="G347" s="67">
        <f>G346*100/E346</f>
        <v>102.48556238147071</v>
      </c>
      <c r="H347" s="67">
        <f>H346*100/F346</f>
        <v>102.29666293441801</v>
      </c>
      <c r="I347" s="67">
        <f>I346*100/G346</f>
        <v>102.59925922926898</v>
      </c>
      <c r="J347" s="67">
        <f>J346*100/H346</f>
        <v>103.22533198388943</v>
      </c>
      <c r="K347" s="67">
        <f>K346*100/I346</f>
        <v>104.10000000000001</v>
      </c>
    </row>
    <row r="348" spans="1:11" ht="12.75">
      <c r="A348" s="12" t="s">
        <v>38</v>
      </c>
      <c r="B348" s="2" t="s">
        <v>67</v>
      </c>
      <c r="C348" s="67">
        <f>C352</f>
        <v>47800</v>
      </c>
      <c r="D348" s="67">
        <f>D352</f>
        <v>48855.663</v>
      </c>
      <c r="E348" s="67">
        <f aca="true" t="shared" si="61" ref="E348:K348">E352+E358</f>
        <v>59764.666276104</v>
      </c>
      <c r="F348" s="67">
        <f t="shared" si="61"/>
        <v>63757.06501022568</v>
      </c>
      <c r="G348" s="67">
        <f t="shared" si="61"/>
        <v>63795.54826787439</v>
      </c>
      <c r="H348" s="67">
        <f t="shared" si="61"/>
        <v>67963.93541841803</v>
      </c>
      <c r="I348" s="67">
        <f t="shared" si="61"/>
        <v>68232.74659250944</v>
      </c>
      <c r="J348" s="67">
        <f t="shared" si="61"/>
        <v>73304.72330158547</v>
      </c>
      <c r="K348" s="67">
        <f t="shared" si="61"/>
        <v>74142.06170998806</v>
      </c>
    </row>
    <row r="349" spans="1:11" ht="12.75">
      <c r="A349" s="28" t="s">
        <v>105</v>
      </c>
      <c r="B349" s="29"/>
      <c r="C349" s="16"/>
      <c r="D349" s="16"/>
      <c r="E349" s="16"/>
      <c r="F349" s="16"/>
      <c r="G349" s="16"/>
      <c r="H349" s="17"/>
      <c r="I349" s="17"/>
      <c r="J349" s="17"/>
      <c r="K349" s="17"/>
    </row>
    <row r="350" spans="1:12" ht="12.75">
      <c r="A350" s="91" t="s">
        <v>87</v>
      </c>
      <c r="B350" s="25" t="s">
        <v>67</v>
      </c>
      <c r="C350" s="67">
        <f>C352</f>
        <v>47800</v>
      </c>
      <c r="D350" s="67">
        <f>C350*D351/100</f>
        <v>48612.6</v>
      </c>
      <c r="E350" s="67">
        <f>D350*E351/100</f>
        <v>46084.74479999999</v>
      </c>
      <c r="F350" s="67">
        <f>E350*F351/100</f>
        <v>47052.524440799985</v>
      </c>
      <c r="G350" s="67">
        <f>E350*G351/100</f>
        <v>47144.6939304</v>
      </c>
      <c r="H350" s="67">
        <f>F350*H351/100</f>
        <v>47993.574929615985</v>
      </c>
      <c r="I350" s="67">
        <f>G350*I351/100</f>
        <v>48229.021890799195</v>
      </c>
      <c r="J350" s="67">
        <f>H350*J351/100</f>
        <v>49433.38217750447</v>
      </c>
      <c r="K350" s="67">
        <f>I350*K351/100</f>
        <v>50206.41178832196</v>
      </c>
      <c r="L350" s="89"/>
    </row>
    <row r="351" spans="1:12" ht="12.75">
      <c r="A351" s="12" t="s">
        <v>37</v>
      </c>
      <c r="B351" s="2" t="s">
        <v>39</v>
      </c>
      <c r="C351" s="16"/>
      <c r="D351" s="67">
        <v>101.7</v>
      </c>
      <c r="E351" s="67">
        <v>94.8</v>
      </c>
      <c r="F351" s="67">
        <v>102.1</v>
      </c>
      <c r="G351" s="67">
        <v>102.3</v>
      </c>
      <c r="H351" s="67">
        <v>102</v>
      </c>
      <c r="I351" s="67">
        <v>102.3</v>
      </c>
      <c r="J351" s="67">
        <v>103</v>
      </c>
      <c r="K351" s="67">
        <v>104.1</v>
      </c>
      <c r="L351" s="89"/>
    </row>
    <row r="352" spans="1:12" ht="12.75">
      <c r="A352" s="12" t="s">
        <v>38</v>
      </c>
      <c r="B352" s="2" t="s">
        <v>67</v>
      </c>
      <c r="C352" s="67">
        <v>47800</v>
      </c>
      <c r="D352" s="67">
        <f>C352*D353*D351/10000</f>
        <v>48855.663</v>
      </c>
      <c r="E352" s="67">
        <f>D352*E353*E351/10000</f>
        <v>48445.666276104</v>
      </c>
      <c r="F352" s="67">
        <f>E352*F353*F351/10000</f>
        <v>51738.32443022568</v>
      </c>
      <c r="G352" s="67">
        <f>E352*G353*G351/10000</f>
        <v>51740.552930874386</v>
      </c>
      <c r="H352" s="67">
        <f>F352*H353*H351/10000</f>
        <v>54989.56073742106</v>
      </c>
      <c r="I352" s="67">
        <f>G352*I353*I351/10000</f>
        <v>55206.60083116072</v>
      </c>
      <c r="J352" s="67">
        <f>H352*J353*J351/10000</f>
        <v>59244.652947282695</v>
      </c>
      <c r="K352" s="67">
        <f>I352*K353*K351/10000</f>
        <v>59998.7546097088</v>
      </c>
      <c r="L352" s="89"/>
    </row>
    <row r="353" spans="1:12" ht="12.75">
      <c r="A353" s="12" t="s">
        <v>108</v>
      </c>
      <c r="B353" s="10"/>
      <c r="C353" s="13"/>
      <c r="D353" s="13">
        <v>100.5</v>
      </c>
      <c r="E353" s="13">
        <v>104.6</v>
      </c>
      <c r="F353" s="13">
        <v>104.6</v>
      </c>
      <c r="G353" s="13">
        <v>104.4</v>
      </c>
      <c r="H353" s="37">
        <v>104.2</v>
      </c>
      <c r="I353" s="37">
        <v>104.3</v>
      </c>
      <c r="J353" s="37">
        <v>104.6</v>
      </c>
      <c r="K353" s="37">
        <v>104.4</v>
      </c>
      <c r="L353" s="89"/>
    </row>
    <row r="354" spans="1:11" ht="25.5">
      <c r="A354" s="2" t="s">
        <v>36</v>
      </c>
      <c r="B354" s="10"/>
      <c r="C354" s="13"/>
      <c r="D354" s="13"/>
      <c r="E354" s="13"/>
      <c r="F354" s="13"/>
      <c r="G354" s="13"/>
      <c r="H354" s="37"/>
      <c r="I354" s="37"/>
      <c r="J354" s="37"/>
      <c r="K354" s="37"/>
    </row>
    <row r="355" spans="1:11" ht="45" customHeight="1">
      <c r="A355" s="36" t="s">
        <v>147</v>
      </c>
      <c r="B355" s="93"/>
      <c r="C355" s="16"/>
      <c r="D355" s="16"/>
      <c r="E355" s="16"/>
      <c r="F355" s="16"/>
      <c r="G355" s="16"/>
      <c r="H355" s="17"/>
      <c r="I355" s="17"/>
      <c r="J355" s="17"/>
      <c r="K355" s="17"/>
    </row>
    <row r="356" spans="1:11" ht="12.75">
      <c r="A356" s="91" t="s">
        <v>87</v>
      </c>
      <c r="B356" s="25" t="s">
        <v>67</v>
      </c>
      <c r="C356" s="67">
        <f>C360+C366</f>
        <v>35000</v>
      </c>
      <c r="D356" s="67">
        <f>D360</f>
        <v>10500</v>
      </c>
      <c r="E356" s="67">
        <f aca="true" t="shared" si="62" ref="E356:K356">E360+E366</f>
        <v>10500</v>
      </c>
      <c r="F356" s="67">
        <f t="shared" si="62"/>
        <v>10710</v>
      </c>
      <c r="G356" s="67">
        <f t="shared" si="62"/>
        <v>10846.5</v>
      </c>
      <c r="H356" s="67">
        <f t="shared" si="62"/>
        <v>11095.56</v>
      </c>
      <c r="I356" s="67">
        <f t="shared" si="62"/>
        <v>11269.513500000001</v>
      </c>
      <c r="J356" s="67">
        <f t="shared" si="62"/>
        <v>11561.57352</v>
      </c>
      <c r="K356" s="67">
        <f t="shared" si="62"/>
        <v>11731.5635535</v>
      </c>
    </row>
    <row r="357" spans="1:11" ht="12.75">
      <c r="A357" s="12" t="s">
        <v>37</v>
      </c>
      <c r="B357" s="2" t="s">
        <v>39</v>
      </c>
      <c r="C357" s="67"/>
      <c r="D357" s="16">
        <f>D356*100/C356</f>
        <v>30</v>
      </c>
      <c r="E357" s="67">
        <f>E356*100/D356</f>
        <v>100</v>
      </c>
      <c r="F357" s="67">
        <f>F356*100/E356</f>
        <v>102</v>
      </c>
      <c r="G357" s="67">
        <f>G356*100/E356</f>
        <v>103.3</v>
      </c>
      <c r="H357" s="67">
        <f>H356*100/F356</f>
        <v>103.6</v>
      </c>
      <c r="I357" s="67">
        <f>I356*100/G356</f>
        <v>103.9</v>
      </c>
      <c r="J357" s="67">
        <f>J356*100/H356</f>
        <v>104.2</v>
      </c>
      <c r="K357" s="67">
        <f>K356*100/I356</f>
        <v>104.1</v>
      </c>
    </row>
    <row r="358" spans="1:11" ht="12.75">
      <c r="A358" s="12" t="s">
        <v>38</v>
      </c>
      <c r="B358" s="2" t="s">
        <v>67</v>
      </c>
      <c r="C358" s="67">
        <f>C362+C368</f>
        <v>35000</v>
      </c>
      <c r="D358" s="67">
        <f>D362</f>
        <v>11000</v>
      </c>
      <c r="E358" s="67">
        <f aca="true" t="shared" si="63" ref="E358:K358">E362+E368</f>
        <v>11319</v>
      </c>
      <c r="F358" s="67">
        <f t="shared" si="63"/>
        <v>12018.74058</v>
      </c>
      <c r="G358" s="67">
        <f t="shared" si="63"/>
        <v>12054.995336999998</v>
      </c>
      <c r="H358" s="67">
        <f t="shared" si="63"/>
        <v>12974.37468099696</v>
      </c>
      <c r="I358" s="67">
        <f t="shared" si="63"/>
        <v>13026.145761348718</v>
      </c>
      <c r="J358" s="67">
        <f t="shared" si="63"/>
        <v>14060.070354302785</v>
      </c>
      <c r="K358" s="67">
        <f t="shared" si="63"/>
        <v>14143.30710027927</v>
      </c>
    </row>
    <row r="359" spans="1:11" ht="12.75">
      <c r="A359" s="28" t="s">
        <v>105</v>
      </c>
      <c r="B359" s="29"/>
      <c r="C359" s="67"/>
      <c r="D359" s="16"/>
      <c r="E359" s="16"/>
      <c r="F359" s="16"/>
      <c r="G359" s="16"/>
      <c r="H359" s="17"/>
      <c r="I359" s="17"/>
      <c r="J359" s="17"/>
      <c r="K359" s="17"/>
    </row>
    <row r="360" spans="1:11" ht="12.75">
      <c r="A360" s="91" t="s">
        <v>87</v>
      </c>
      <c r="B360" s="25" t="s">
        <v>67</v>
      </c>
      <c r="C360" s="67">
        <f>C362</f>
        <v>35000</v>
      </c>
      <c r="D360" s="67">
        <f>C360*D361/100</f>
        <v>10500</v>
      </c>
      <c r="E360" s="67">
        <f>D360*E361/100</f>
        <v>10500</v>
      </c>
      <c r="F360" s="67">
        <f>E360*F361/100</f>
        <v>10710</v>
      </c>
      <c r="G360" s="67">
        <f>E360*G361/100</f>
        <v>10846.5</v>
      </c>
      <c r="H360" s="67">
        <f>F360*H361/100</f>
        <v>11095.56</v>
      </c>
      <c r="I360" s="67">
        <f>G360*I361/100</f>
        <v>11269.513500000001</v>
      </c>
      <c r="J360" s="67">
        <f>H360*J361/100</f>
        <v>11561.57352</v>
      </c>
      <c r="K360" s="67">
        <f>I360*K361/100</f>
        <v>11731.5635535</v>
      </c>
    </row>
    <row r="361" spans="1:11" ht="12.75">
      <c r="A361" s="12" t="s">
        <v>37</v>
      </c>
      <c r="B361" s="2" t="s">
        <v>39</v>
      </c>
      <c r="C361" s="67"/>
      <c r="D361" s="67">
        <v>30</v>
      </c>
      <c r="E361" s="67">
        <v>100</v>
      </c>
      <c r="F361" s="67">
        <v>102</v>
      </c>
      <c r="G361" s="67">
        <v>103.3</v>
      </c>
      <c r="H361" s="67">
        <v>103.6</v>
      </c>
      <c r="I361" s="67">
        <v>103.9</v>
      </c>
      <c r="J361" s="67">
        <v>104.2</v>
      </c>
      <c r="K361" s="67">
        <v>104.1</v>
      </c>
    </row>
    <row r="362" spans="1:11" ht="12.75">
      <c r="A362" s="12" t="s">
        <v>38</v>
      </c>
      <c r="B362" s="2" t="s">
        <v>67</v>
      </c>
      <c r="C362" s="67">
        <v>35000</v>
      </c>
      <c r="D362" s="67">
        <v>11000</v>
      </c>
      <c r="E362" s="67">
        <f>D362*E363*E361/10000</f>
        <v>11319</v>
      </c>
      <c r="F362" s="67">
        <f>E362*F363*F361/10000</f>
        <v>12018.74058</v>
      </c>
      <c r="G362" s="67">
        <f>E362*G363*G361/10000</f>
        <v>12054.995336999998</v>
      </c>
      <c r="H362" s="67">
        <f>F362*H363*H361/10000</f>
        <v>12974.37468099696</v>
      </c>
      <c r="I362" s="67">
        <f>G362*I363*I361/10000</f>
        <v>13026.145761348718</v>
      </c>
      <c r="J362" s="67">
        <f>H362*J363*J361/10000</f>
        <v>14060.070354302785</v>
      </c>
      <c r="K362" s="67">
        <f>I362*K363*K361/10000</f>
        <v>14143.30710027927</v>
      </c>
    </row>
    <row r="363" spans="1:11" ht="12.75">
      <c r="A363" s="12" t="s">
        <v>108</v>
      </c>
      <c r="B363" s="10"/>
      <c r="C363" s="67"/>
      <c r="D363" s="13"/>
      <c r="E363" s="13">
        <v>102.9</v>
      </c>
      <c r="F363" s="13">
        <v>104.1</v>
      </c>
      <c r="G363" s="13">
        <v>103.1</v>
      </c>
      <c r="H363" s="37">
        <v>104.2</v>
      </c>
      <c r="I363" s="37">
        <v>104</v>
      </c>
      <c r="J363" s="37">
        <v>104</v>
      </c>
      <c r="K363" s="37">
        <v>104.3</v>
      </c>
    </row>
    <row r="364" spans="1:11" ht="25.5">
      <c r="A364" s="2" t="s">
        <v>36</v>
      </c>
      <c r="B364" s="10"/>
      <c r="C364" s="67"/>
      <c r="D364" s="13"/>
      <c r="E364" s="13"/>
      <c r="F364" s="13"/>
      <c r="G364" s="13"/>
      <c r="H364" s="37"/>
      <c r="I364" s="37"/>
      <c r="J364" s="37"/>
      <c r="K364" s="37"/>
    </row>
    <row r="365" spans="1:11" ht="12.75" customHeight="1" hidden="1">
      <c r="A365" s="124" t="s">
        <v>79</v>
      </c>
      <c r="B365" s="125"/>
      <c r="C365" s="16"/>
      <c r="D365" s="16"/>
      <c r="E365" s="13"/>
      <c r="F365" s="13"/>
      <c r="G365" s="13"/>
      <c r="H365" s="37"/>
      <c r="I365" s="37"/>
      <c r="J365" s="37"/>
      <c r="K365" s="37"/>
    </row>
    <row r="366" spans="1:11" ht="12.75" customHeight="1" hidden="1">
      <c r="A366" s="91" t="s">
        <v>87</v>
      </c>
      <c r="B366" s="25" t="s">
        <v>67</v>
      </c>
      <c r="C366" s="16"/>
      <c r="D366" s="16"/>
      <c r="E366" s="13">
        <f>D366*E367/100</f>
        <v>0</v>
      </c>
      <c r="F366" s="13">
        <f>E366*F367/100</f>
        <v>0</v>
      </c>
      <c r="G366" s="13">
        <f>E366*G367/100</f>
        <v>0</v>
      </c>
      <c r="H366" s="37">
        <f>F366*H367/100</f>
        <v>0</v>
      </c>
      <c r="I366" s="37">
        <f>G366*I367/100</f>
        <v>0</v>
      </c>
      <c r="J366" s="37">
        <f>H366*J367/100</f>
        <v>0</v>
      </c>
      <c r="K366" s="37">
        <f>I366*K367/100</f>
        <v>0</v>
      </c>
    </row>
    <row r="367" spans="1:11" ht="12.75" customHeight="1" hidden="1">
      <c r="A367" s="12" t="s">
        <v>37</v>
      </c>
      <c r="B367" s="2" t="s">
        <v>39</v>
      </c>
      <c r="C367" s="16"/>
      <c r="D367" s="16"/>
      <c r="E367" s="16"/>
      <c r="F367" s="16"/>
      <c r="G367" s="16"/>
      <c r="H367" s="17"/>
      <c r="I367" s="17"/>
      <c r="J367" s="17"/>
      <c r="K367" s="17"/>
    </row>
    <row r="368" spans="1:11" ht="12.75" customHeight="1" hidden="1">
      <c r="A368" s="12" t="s">
        <v>38</v>
      </c>
      <c r="B368" s="2" t="s">
        <v>67</v>
      </c>
      <c r="C368" s="16"/>
      <c r="D368" s="16"/>
      <c r="E368" s="13">
        <f>D368*E369*E367/10000</f>
        <v>0</v>
      </c>
      <c r="F368" s="13">
        <f>E368*F369*F367/10000</f>
        <v>0</v>
      </c>
      <c r="G368" s="13">
        <f>E368*G369*G367/10000</f>
        <v>0</v>
      </c>
      <c r="H368" s="37">
        <f>F368*H369*H367/10000</f>
        <v>0</v>
      </c>
      <c r="I368" s="37">
        <f>G368*I369*I367/10000</f>
        <v>0</v>
      </c>
      <c r="J368" s="37">
        <f>H368*J369*J367/10000</f>
        <v>0</v>
      </c>
      <c r="K368" s="37">
        <f>I368*K369*K367/10000</f>
        <v>0</v>
      </c>
    </row>
    <row r="369" spans="1:11" ht="12.75" customHeight="1" hidden="1">
      <c r="A369" s="12" t="s">
        <v>108</v>
      </c>
      <c r="B369" s="2"/>
      <c r="C369" s="16"/>
      <c r="D369" s="16"/>
      <c r="E369" s="16"/>
      <c r="F369" s="16"/>
      <c r="G369" s="16"/>
      <c r="H369" s="17"/>
      <c r="I369" s="17"/>
      <c r="J369" s="17"/>
      <c r="K369" s="17"/>
    </row>
    <row r="370" spans="1:11" ht="25.5" customHeight="1" hidden="1">
      <c r="A370" s="2" t="s">
        <v>36</v>
      </c>
      <c r="B370" s="6"/>
      <c r="C370" s="16"/>
      <c r="D370" s="16"/>
      <c r="E370" s="16"/>
      <c r="F370" s="16"/>
      <c r="G370" s="16"/>
      <c r="H370" s="17"/>
      <c r="I370" s="17"/>
      <c r="J370" s="17"/>
      <c r="K370" s="17"/>
    </row>
    <row r="371" spans="1:11" ht="49.5" customHeight="1">
      <c r="A371" s="36" t="s">
        <v>97</v>
      </c>
      <c r="B371" s="6"/>
      <c r="C371" s="7"/>
      <c r="D371" s="7"/>
      <c r="E371" s="7"/>
      <c r="F371" s="7"/>
      <c r="G371" s="7"/>
      <c r="H371" s="7"/>
      <c r="I371" s="7"/>
      <c r="J371" s="7"/>
      <c r="K371" s="7"/>
    </row>
    <row r="372" spans="1:11" ht="12.75">
      <c r="A372" s="91" t="s">
        <v>87</v>
      </c>
      <c r="B372" s="25" t="s">
        <v>67</v>
      </c>
      <c r="C372" s="67">
        <f aca="true" t="shared" si="64" ref="C372:K372">C376+C382</f>
        <v>1585519.5</v>
      </c>
      <c r="D372" s="67">
        <f t="shared" si="64"/>
        <v>903893.16</v>
      </c>
      <c r="E372" s="67">
        <f t="shared" si="64"/>
        <v>1218026.3235</v>
      </c>
      <c r="F372" s="67">
        <f t="shared" si="64"/>
        <v>1241260.2257025</v>
      </c>
      <c r="G372" s="67">
        <f t="shared" si="64"/>
        <v>1270576.20726</v>
      </c>
      <c r="H372" s="67">
        <f t="shared" si="64"/>
        <v>1282751.6238423074</v>
      </c>
      <c r="I372" s="67">
        <f t="shared" si="64"/>
        <v>1327981.2256359002</v>
      </c>
      <c r="J372" s="67">
        <f t="shared" si="64"/>
        <v>1341526.697094767</v>
      </c>
      <c r="K372" s="67">
        <f t="shared" si="64"/>
        <v>1405176.7216652948</v>
      </c>
    </row>
    <row r="373" spans="1:11" ht="12.75">
      <c r="A373" s="12" t="s">
        <v>37</v>
      </c>
      <c r="B373" s="2" t="s">
        <v>39</v>
      </c>
      <c r="C373" s="67"/>
      <c r="D373" s="67">
        <f>D372*100/C372</f>
        <v>57.0092742473366</v>
      </c>
      <c r="E373" s="67">
        <f>E372*100/D372</f>
        <v>134.75335110401764</v>
      </c>
      <c r="F373" s="67">
        <f>F372*100/E372</f>
        <v>101.90750411171226</v>
      </c>
      <c r="G373" s="67">
        <f>G372*100/E372</f>
        <v>104.31434713241649</v>
      </c>
      <c r="H373" s="67">
        <f>H372*100/F372</f>
        <v>103.34268328918097</v>
      </c>
      <c r="I373" s="67">
        <f>I372*100/G372</f>
        <v>104.51803032733426</v>
      </c>
      <c r="J373" s="67">
        <f>J372*100/H372</f>
        <v>104.5819527459577</v>
      </c>
      <c r="K373" s="67">
        <f>K372*100/I372</f>
        <v>105.81299603783403</v>
      </c>
    </row>
    <row r="374" spans="1:11" ht="12.75">
      <c r="A374" s="12" t="s">
        <v>38</v>
      </c>
      <c r="B374" s="2" t="s">
        <v>67</v>
      </c>
      <c r="C374" s="67">
        <f aca="true" t="shared" si="65" ref="C374:K374">C378+C384</f>
        <v>1585519.5</v>
      </c>
      <c r="D374" s="67">
        <f t="shared" si="65"/>
        <v>983602.2</v>
      </c>
      <c r="E374" s="67">
        <f t="shared" si="65"/>
        <v>1330202.6785000002</v>
      </c>
      <c r="F374" s="67">
        <f t="shared" si="65"/>
        <v>1392484.0768404452</v>
      </c>
      <c r="G374" s="67">
        <f t="shared" si="65"/>
        <v>1429189.122986299</v>
      </c>
      <c r="H374" s="67">
        <f t="shared" si="65"/>
        <v>1481359.6864954983</v>
      </c>
      <c r="I374" s="67">
        <f t="shared" si="65"/>
        <v>1523602.5005490067</v>
      </c>
      <c r="J374" s="67">
        <f t="shared" si="65"/>
        <v>1594146.366615569</v>
      </c>
      <c r="K374" s="67">
        <f t="shared" si="65"/>
        <v>1658919.410560403</v>
      </c>
    </row>
    <row r="375" spans="1:11" ht="12.75">
      <c r="A375" s="28" t="s">
        <v>105</v>
      </c>
      <c r="B375" s="29"/>
      <c r="C375" s="67"/>
      <c r="D375" s="7"/>
      <c r="E375" s="7"/>
      <c r="F375" s="7"/>
      <c r="G375" s="7"/>
      <c r="H375" s="7"/>
      <c r="I375" s="7"/>
      <c r="J375" s="7"/>
      <c r="K375" s="7"/>
    </row>
    <row r="376" spans="1:11" ht="12.75">
      <c r="A376" s="91" t="s">
        <v>87</v>
      </c>
      <c r="B376" s="25" t="s">
        <v>67</v>
      </c>
      <c r="C376" s="67">
        <f>C378</f>
        <v>60000</v>
      </c>
      <c r="D376" s="67">
        <f>C376*D377/100</f>
        <v>36000</v>
      </c>
      <c r="E376" s="67">
        <f>D376*E377/100</f>
        <v>36000</v>
      </c>
      <c r="F376" s="67">
        <f>E376*F377/100</f>
        <v>36000</v>
      </c>
      <c r="G376" s="67">
        <f>E376*G377/100</f>
        <v>36396</v>
      </c>
      <c r="H376" s="67">
        <f>F376*H377/100</f>
        <v>36720</v>
      </c>
      <c r="I376" s="67">
        <f>G376*I377/100</f>
        <v>37233.108</v>
      </c>
      <c r="J376" s="67">
        <f>H376*J377/100</f>
        <v>37454.4</v>
      </c>
      <c r="K376" s="67">
        <f>I376*K377/100</f>
        <v>37977.77016</v>
      </c>
    </row>
    <row r="377" spans="1:11" ht="12.75">
      <c r="A377" s="12" t="s">
        <v>37</v>
      </c>
      <c r="B377" s="2" t="s">
        <v>39</v>
      </c>
      <c r="C377" s="67"/>
      <c r="D377" s="67">
        <v>60</v>
      </c>
      <c r="E377" s="67">
        <v>100</v>
      </c>
      <c r="F377" s="67">
        <v>100</v>
      </c>
      <c r="G377" s="67">
        <v>101.1</v>
      </c>
      <c r="H377" s="67">
        <v>102</v>
      </c>
      <c r="I377" s="67">
        <v>102.3</v>
      </c>
      <c r="J377" s="67">
        <v>102</v>
      </c>
      <c r="K377" s="67">
        <v>102</v>
      </c>
    </row>
    <row r="378" spans="1:11" ht="12.75">
      <c r="A378" s="12" t="s">
        <v>38</v>
      </c>
      <c r="B378" s="2" t="s">
        <v>67</v>
      </c>
      <c r="C378" s="67">
        <v>60000</v>
      </c>
      <c r="D378" s="67">
        <f>C378*D379*D377/10000</f>
        <v>38916</v>
      </c>
      <c r="E378" s="67">
        <f>D378*E379*E377/10000</f>
        <v>40044.564000000006</v>
      </c>
      <c r="F378" s="67">
        <f>E378*F379*F377/10000</f>
        <v>41686.39112400001</v>
      </c>
      <c r="G378" s="67">
        <f>E378*G379*G377/10000</f>
        <v>41740.090884324</v>
      </c>
      <c r="H378" s="67">
        <f>F378*H379*H377/10000</f>
        <v>44348.48406117865</v>
      </c>
      <c r="I378" s="67">
        <f>G378*I379*I377/10000</f>
        <v>44408.11749364999</v>
      </c>
      <c r="J378" s="67">
        <f>H378*J379*J377/10000</f>
        <v>47225.81370706792</v>
      </c>
      <c r="K378" s="67">
        <f>I378*K379*K377/10000</f>
        <v>47244.019876794475</v>
      </c>
    </row>
    <row r="379" spans="1:11" ht="12.75">
      <c r="A379" s="12" t="s">
        <v>108</v>
      </c>
      <c r="B379" s="10"/>
      <c r="C379" s="67"/>
      <c r="D379" s="7">
        <v>108.1</v>
      </c>
      <c r="E379" s="7">
        <v>102.9</v>
      </c>
      <c r="F379" s="7">
        <v>104.1</v>
      </c>
      <c r="G379" s="7">
        <v>103.1</v>
      </c>
      <c r="H379" s="7">
        <v>104.3</v>
      </c>
      <c r="I379" s="7">
        <v>104</v>
      </c>
      <c r="J379" s="7">
        <v>104.4</v>
      </c>
      <c r="K379" s="7">
        <v>104.3</v>
      </c>
    </row>
    <row r="380" spans="1:11" ht="25.5">
      <c r="A380" s="2" t="s">
        <v>36</v>
      </c>
      <c r="B380" s="2"/>
      <c r="C380" s="67"/>
      <c r="D380" s="7"/>
      <c r="E380" s="7"/>
      <c r="F380" s="7"/>
      <c r="G380" s="7"/>
      <c r="H380" s="7"/>
      <c r="I380" s="7"/>
      <c r="J380" s="7"/>
      <c r="K380" s="7"/>
    </row>
    <row r="381" spans="1:11" ht="12.75">
      <c r="A381" s="124" t="s">
        <v>79</v>
      </c>
      <c r="B381" s="125"/>
      <c r="C381" s="67"/>
      <c r="D381" s="7"/>
      <c r="E381" s="7"/>
      <c r="F381" s="7"/>
      <c r="G381" s="7"/>
      <c r="H381" s="7"/>
      <c r="I381" s="7"/>
      <c r="J381" s="7"/>
      <c r="K381" s="7"/>
    </row>
    <row r="382" spans="1:11" ht="12.75">
      <c r="A382" s="91" t="s">
        <v>87</v>
      </c>
      <c r="B382" s="25" t="s">
        <v>67</v>
      </c>
      <c r="C382" s="67">
        <f>C388+C392</f>
        <v>1525519.5</v>
      </c>
      <c r="D382" s="67">
        <f>D388+D392</f>
        <v>867893.16</v>
      </c>
      <c r="E382" s="67">
        <f aca="true" t="shared" si="66" ref="E382:K382">E388+E392</f>
        <v>1182026.3235</v>
      </c>
      <c r="F382" s="67">
        <f t="shared" si="66"/>
        <v>1205260.2257025</v>
      </c>
      <c r="G382" s="67">
        <f t="shared" si="66"/>
        <v>1234180.20726</v>
      </c>
      <c r="H382" s="67">
        <f t="shared" si="66"/>
        <v>1246031.6238423074</v>
      </c>
      <c r="I382" s="67">
        <f t="shared" si="66"/>
        <v>1290748.1176359002</v>
      </c>
      <c r="J382" s="67">
        <f t="shared" si="66"/>
        <v>1304072.297094767</v>
      </c>
      <c r="K382" s="67">
        <f t="shared" si="66"/>
        <v>1367198.9515052948</v>
      </c>
    </row>
    <row r="383" spans="1:11" ht="12.75">
      <c r="A383" s="12" t="s">
        <v>37</v>
      </c>
      <c r="B383" s="2" t="s">
        <v>39</v>
      </c>
      <c r="C383" s="67"/>
      <c r="D383" s="64">
        <f>D382*100/C382</f>
        <v>56.89164641946563</v>
      </c>
      <c r="E383" s="64">
        <f>E382*100/D382</f>
        <v>136.19491176771112</v>
      </c>
      <c r="F383" s="64">
        <f>F382*100/E382</f>
        <v>101.96559938984304</v>
      </c>
      <c r="G383" s="64">
        <f>G382*100/E382</f>
        <v>104.41224384966078</v>
      </c>
      <c r="H383" s="64">
        <f>H382*100/F382</f>
        <v>103.38278798804991</v>
      </c>
      <c r="I383" s="64">
        <f>I382*100/G382</f>
        <v>104.58344008785284</v>
      </c>
      <c r="J383" s="64">
        <f>J382*100/H382</f>
        <v>104.65804174965345</v>
      </c>
      <c r="K383" s="64">
        <f>K382*100/I382</f>
        <v>105.92298627631702</v>
      </c>
    </row>
    <row r="384" spans="1:11" ht="12.75">
      <c r="A384" s="12" t="s">
        <v>38</v>
      </c>
      <c r="B384" s="2" t="s">
        <v>67</v>
      </c>
      <c r="C384" s="67">
        <f>C390+C394</f>
        <v>1525519.5</v>
      </c>
      <c r="D384" s="67">
        <f>D390+D394</f>
        <v>944686.2</v>
      </c>
      <c r="E384" s="67">
        <f aca="true" t="shared" si="67" ref="E384:K384">E390+E394</f>
        <v>1290158.1145000001</v>
      </c>
      <c r="F384" s="67">
        <f t="shared" si="67"/>
        <v>1350797.685716445</v>
      </c>
      <c r="G384" s="67">
        <f t="shared" si="67"/>
        <v>1387449.032101975</v>
      </c>
      <c r="H384" s="67">
        <f t="shared" si="67"/>
        <v>1437011.2024343195</v>
      </c>
      <c r="I384" s="67">
        <f t="shared" si="67"/>
        <v>1479194.3830553568</v>
      </c>
      <c r="J384" s="67">
        <f t="shared" si="67"/>
        <v>1546920.5529085011</v>
      </c>
      <c r="K384" s="67">
        <f t="shared" si="67"/>
        <v>1611675.3906836086</v>
      </c>
    </row>
    <row r="385" spans="1:11" ht="12.75">
      <c r="A385" s="12" t="s">
        <v>108</v>
      </c>
      <c r="B385" s="2"/>
      <c r="C385" s="67"/>
      <c r="D385" s="7">
        <v>108.1</v>
      </c>
      <c r="E385" s="7">
        <v>102.9</v>
      </c>
      <c r="F385" s="7">
        <v>104.1</v>
      </c>
      <c r="G385" s="7">
        <v>103.1</v>
      </c>
      <c r="H385" s="7">
        <v>104.3</v>
      </c>
      <c r="I385" s="7">
        <v>104</v>
      </c>
      <c r="J385" s="7">
        <v>104.4</v>
      </c>
      <c r="K385" s="7">
        <v>104.3</v>
      </c>
    </row>
    <row r="386" spans="1:11" ht="25.5">
      <c r="A386" s="2" t="s">
        <v>36</v>
      </c>
      <c r="B386" s="2"/>
      <c r="C386" s="105"/>
      <c r="D386" s="7"/>
      <c r="E386" s="7"/>
      <c r="F386" s="7"/>
      <c r="G386" s="7"/>
      <c r="H386" s="7"/>
      <c r="I386" s="7"/>
      <c r="J386" s="7"/>
      <c r="K386" s="7"/>
    </row>
    <row r="387" spans="1:11" ht="12.75">
      <c r="A387" s="63" t="s">
        <v>133</v>
      </c>
      <c r="B387" s="6"/>
      <c r="C387" s="67"/>
      <c r="D387" s="67"/>
      <c r="E387" s="67"/>
      <c r="F387" s="70"/>
      <c r="G387" s="70"/>
      <c r="H387" s="70"/>
      <c r="I387" s="70"/>
      <c r="J387" s="70"/>
      <c r="K387" s="70"/>
    </row>
    <row r="388" spans="1:11" ht="12.75">
      <c r="A388" s="65" t="s">
        <v>87</v>
      </c>
      <c r="B388" s="66" t="s">
        <v>67</v>
      </c>
      <c r="C388" s="67">
        <f>C390</f>
        <v>1176297</v>
      </c>
      <c r="D388" s="67">
        <f>C388*D389/100</f>
        <v>623437.41</v>
      </c>
      <c r="E388" s="67">
        <f>D388*E389/100</f>
        <v>685781.1510000001</v>
      </c>
      <c r="F388" s="67">
        <f>E388*F389/100</f>
        <v>692638.96251</v>
      </c>
      <c r="G388" s="67">
        <f>E388*G389/100</f>
        <v>720070.2085500001</v>
      </c>
      <c r="H388" s="67">
        <f>F388*H389/100</f>
        <v>713418.1313853</v>
      </c>
      <c r="I388" s="67">
        <f>G388*I389/100</f>
        <v>756073.7189775001</v>
      </c>
      <c r="J388" s="67">
        <f>H388*J389/100</f>
        <v>749089.037954565</v>
      </c>
      <c r="K388" s="67">
        <f>I388*K389/100</f>
        <v>808998.8793059251</v>
      </c>
    </row>
    <row r="389" spans="1:11" ht="12.75">
      <c r="A389" s="68" t="s">
        <v>37</v>
      </c>
      <c r="B389" s="2" t="s">
        <v>39</v>
      </c>
      <c r="C389" s="67"/>
      <c r="D389" s="67">
        <v>53</v>
      </c>
      <c r="E389" s="67">
        <v>110</v>
      </c>
      <c r="F389" s="67">
        <v>101</v>
      </c>
      <c r="G389" s="67">
        <v>105</v>
      </c>
      <c r="H389" s="67">
        <v>103</v>
      </c>
      <c r="I389" s="67">
        <v>105</v>
      </c>
      <c r="J389" s="67">
        <v>105</v>
      </c>
      <c r="K389" s="67">
        <v>107</v>
      </c>
    </row>
    <row r="390" spans="1:11" ht="12.75">
      <c r="A390" s="68" t="s">
        <v>38</v>
      </c>
      <c r="B390" s="2" t="s">
        <v>67</v>
      </c>
      <c r="C390" s="67">
        <v>1176297</v>
      </c>
      <c r="D390" s="67">
        <v>699455</v>
      </c>
      <c r="E390" s="67">
        <f>D390*E389*E385/10000</f>
        <v>791713.1145</v>
      </c>
      <c r="F390" s="67">
        <f>E390*F389*F385/10000</f>
        <v>832415.085716445</v>
      </c>
      <c r="G390" s="67">
        <f>E390*G389*G385/10000</f>
        <v>857069.032101975</v>
      </c>
      <c r="H390" s="67">
        <f>F390*H389*H385/10000</f>
        <v>894255.2024343197</v>
      </c>
      <c r="I390" s="67">
        <f>G390*I389*I385/10000</f>
        <v>935919.3830553568</v>
      </c>
      <c r="J390" s="67">
        <f>H390*J389*J385/10000</f>
        <v>980282.5529085012</v>
      </c>
      <c r="K390" s="67">
        <f>I390*K389*K385/10000</f>
        <v>1044495.3906836086</v>
      </c>
    </row>
    <row r="391" spans="1:11" ht="12.75">
      <c r="A391" s="63" t="s">
        <v>134</v>
      </c>
      <c r="B391" s="6"/>
      <c r="C391" s="67"/>
      <c r="D391" s="67"/>
      <c r="E391" s="67"/>
      <c r="F391" s="70"/>
      <c r="G391" s="70"/>
      <c r="H391" s="70"/>
      <c r="I391" s="75"/>
      <c r="J391" s="75"/>
      <c r="K391" s="75"/>
    </row>
    <row r="392" spans="1:11" ht="12.75">
      <c r="A392" s="65" t="s">
        <v>87</v>
      </c>
      <c r="B392" s="66" t="s">
        <v>67</v>
      </c>
      <c r="C392" s="67">
        <f>C394</f>
        <v>349222.5</v>
      </c>
      <c r="D392" s="67">
        <f>C392*D393/100</f>
        <v>244455.75</v>
      </c>
      <c r="E392" s="67">
        <f>D392*E393/100</f>
        <v>496245.1725</v>
      </c>
      <c r="F392" s="67">
        <f>E392*F393/100</f>
        <v>512621.26319249993</v>
      </c>
      <c r="G392" s="67">
        <f>E392*G393/100</f>
        <v>514109.99871</v>
      </c>
      <c r="H392" s="67">
        <f>F392*H393/100</f>
        <v>532613.4924570075</v>
      </c>
      <c r="I392" s="67">
        <f>G392*I393/100</f>
        <v>534674.3986584</v>
      </c>
      <c r="J392" s="67">
        <f>H392*J393/100</f>
        <v>554983.2591402018</v>
      </c>
      <c r="K392" s="67">
        <f>I392*K393/100</f>
        <v>558200.0721993697</v>
      </c>
    </row>
    <row r="393" spans="1:11" ht="12.75">
      <c r="A393" s="68" t="s">
        <v>37</v>
      </c>
      <c r="B393" s="2" t="s">
        <v>39</v>
      </c>
      <c r="C393" s="64"/>
      <c r="D393" s="64">
        <v>70</v>
      </c>
      <c r="E393" s="64">
        <v>203</v>
      </c>
      <c r="F393" s="64">
        <v>103.3</v>
      </c>
      <c r="G393" s="64">
        <v>103.6</v>
      </c>
      <c r="H393" s="64">
        <v>103.9</v>
      </c>
      <c r="I393" s="64">
        <v>104</v>
      </c>
      <c r="J393" s="64">
        <v>104.2</v>
      </c>
      <c r="K393" s="64">
        <v>104.4</v>
      </c>
    </row>
    <row r="394" spans="1:11" ht="12.75">
      <c r="A394" s="68" t="s">
        <v>38</v>
      </c>
      <c r="B394" s="2" t="s">
        <v>67</v>
      </c>
      <c r="C394" s="67">
        <v>349222.5</v>
      </c>
      <c r="D394" s="67">
        <v>245231.2</v>
      </c>
      <c r="E394" s="67">
        <v>498445</v>
      </c>
      <c r="F394" s="70">
        <v>518382.6</v>
      </c>
      <c r="G394" s="70">
        <v>530380</v>
      </c>
      <c r="H394" s="70">
        <v>542756</v>
      </c>
      <c r="I394" s="70">
        <v>543275</v>
      </c>
      <c r="J394" s="70">
        <v>566638</v>
      </c>
      <c r="K394" s="70">
        <v>567180</v>
      </c>
    </row>
    <row r="395" spans="1:11" ht="30.75" customHeight="1">
      <c r="A395" s="36" t="s">
        <v>148</v>
      </c>
      <c r="B395" s="6"/>
      <c r="C395" s="67"/>
      <c r="D395" s="7"/>
      <c r="E395" s="7"/>
      <c r="F395" s="7"/>
      <c r="G395" s="7"/>
      <c r="H395" s="7"/>
      <c r="I395" s="7"/>
      <c r="J395" s="7"/>
      <c r="K395" s="7"/>
    </row>
    <row r="396" spans="1:11" ht="12.75">
      <c r="A396" s="91" t="s">
        <v>87</v>
      </c>
      <c r="B396" s="25" t="s">
        <v>67</v>
      </c>
      <c r="C396" s="67">
        <f>C400+C406</f>
        <v>335658.6</v>
      </c>
      <c r="D396" s="67">
        <f>D400+D406</f>
        <v>350609.45259999996</v>
      </c>
      <c r="E396" s="67">
        <f aca="true" t="shared" si="68" ref="D396:K396">E400+E406</f>
        <v>310926.113762</v>
      </c>
      <c r="F396" s="67">
        <f t="shared" si="68"/>
        <v>317018.73883724003</v>
      </c>
      <c r="G396" s="67">
        <f t="shared" si="68"/>
        <v>317455.562151002</v>
      </c>
      <c r="H396" s="67">
        <f t="shared" si="68"/>
        <v>326452.6296075572</v>
      </c>
      <c r="I396" s="67">
        <f t="shared" si="68"/>
        <v>327296.68457768305</v>
      </c>
      <c r="J396" s="67">
        <f t="shared" si="68"/>
        <v>336246.2084957839</v>
      </c>
      <c r="K396" s="67">
        <f t="shared" si="68"/>
        <v>337522.3972876775</v>
      </c>
    </row>
    <row r="397" spans="1:11" ht="12.75">
      <c r="A397" s="12" t="s">
        <v>37</v>
      </c>
      <c r="B397" s="2" t="s">
        <v>39</v>
      </c>
      <c r="C397" s="67"/>
      <c r="D397" s="67">
        <f>D396*100/C396</f>
        <v>104.45418428129058</v>
      </c>
      <c r="E397" s="67">
        <f>E396*100/D396</f>
        <v>88.68161182086737</v>
      </c>
      <c r="F397" s="67">
        <f>F396*100/E396</f>
        <v>101.95950896549772</v>
      </c>
      <c r="G397" s="67">
        <f>G396*100/E396</f>
        <v>102.1</v>
      </c>
      <c r="H397" s="67">
        <f>H396*100/F396</f>
        <v>102.97581486978302</v>
      </c>
      <c r="I397" s="67">
        <f>I396*100/G396</f>
        <v>103.1</v>
      </c>
      <c r="J397" s="67">
        <f>J396*100/H396</f>
        <v>102.99999999999999</v>
      </c>
      <c r="K397" s="67">
        <f>K396*100/I396</f>
        <v>103.12429462070136</v>
      </c>
    </row>
    <row r="398" spans="1:11" ht="12.75">
      <c r="A398" s="12" t="s">
        <v>38</v>
      </c>
      <c r="B398" s="2" t="s">
        <v>67</v>
      </c>
      <c r="C398" s="67">
        <f>C402+C408</f>
        <v>335658.6</v>
      </c>
      <c r="D398" s="67">
        <f aca="true" t="shared" si="69" ref="D398:K398">D402+D408</f>
        <v>371983.4</v>
      </c>
      <c r="E398" s="67">
        <f t="shared" si="69"/>
        <v>332227.808131</v>
      </c>
      <c r="F398" s="67">
        <f t="shared" si="69"/>
        <v>350758.3507367776</v>
      </c>
      <c r="G398" s="67">
        <f t="shared" si="69"/>
        <v>352891.5234942281</v>
      </c>
      <c r="H398" s="67">
        <f t="shared" si="69"/>
        <v>373620.3822467184</v>
      </c>
      <c r="I398" s="67">
        <f t="shared" si="69"/>
        <v>377539.4227748962</v>
      </c>
      <c r="J398" s="67">
        <f t="shared" si="69"/>
        <v>399061.96473639883</v>
      </c>
      <c r="K398" s="67">
        <f t="shared" si="69"/>
        <v>405376.76128144015</v>
      </c>
    </row>
    <row r="399" spans="1:11" ht="12.75">
      <c r="A399" s="124" t="s">
        <v>105</v>
      </c>
      <c r="B399" s="125"/>
      <c r="C399" s="67"/>
      <c r="D399" s="39"/>
      <c r="E399" s="39"/>
      <c r="F399" s="39"/>
      <c r="G399" s="39"/>
      <c r="H399" s="39"/>
      <c r="I399" s="39"/>
      <c r="J399" s="39"/>
      <c r="K399" s="39"/>
    </row>
    <row r="400" spans="1:11" ht="12.75">
      <c r="A400" s="91" t="s">
        <v>87</v>
      </c>
      <c r="B400" s="25" t="s">
        <v>67</v>
      </c>
      <c r="C400" s="67">
        <v>315508.6</v>
      </c>
      <c r="D400" s="67">
        <f>C400*D401/100</f>
        <v>328444.45259999996</v>
      </c>
      <c r="E400" s="67">
        <f>D400*E401/100</f>
        <v>285746.673762</v>
      </c>
      <c r="F400" s="67">
        <f>E400*F401/100</f>
        <v>291461.60723724</v>
      </c>
      <c r="G400" s="67">
        <f>E400*G401/100</f>
        <v>291747.353911002</v>
      </c>
      <c r="H400" s="67">
        <f>F400*H401/100</f>
        <v>300205.4554543572</v>
      </c>
      <c r="I400" s="67">
        <f>G400*I401/100</f>
        <v>300791.52188224305</v>
      </c>
      <c r="J400" s="67">
        <f>H400*J401/100</f>
        <v>309211.6191179879</v>
      </c>
      <c r="K400" s="67">
        <f>I400*K401/100</f>
        <v>310116.05906059255</v>
      </c>
    </row>
    <row r="401" spans="1:11" ht="12.75">
      <c r="A401" s="12" t="s">
        <v>37</v>
      </c>
      <c r="B401" s="2" t="s">
        <v>39</v>
      </c>
      <c r="C401" s="67"/>
      <c r="D401" s="67">
        <v>104.1</v>
      </c>
      <c r="E401" s="67">
        <v>87</v>
      </c>
      <c r="F401" s="67">
        <v>102</v>
      </c>
      <c r="G401" s="67">
        <v>102.1</v>
      </c>
      <c r="H401" s="67">
        <v>103</v>
      </c>
      <c r="I401" s="67">
        <v>103.1</v>
      </c>
      <c r="J401" s="67">
        <v>103</v>
      </c>
      <c r="K401" s="67">
        <v>103.1</v>
      </c>
    </row>
    <row r="402" spans="1:11" ht="12.75">
      <c r="A402" s="12" t="s">
        <v>38</v>
      </c>
      <c r="B402" s="2" t="s">
        <v>67</v>
      </c>
      <c r="C402" s="67">
        <v>315508.6</v>
      </c>
      <c r="D402" s="67">
        <v>342598.7</v>
      </c>
      <c r="E402" s="67">
        <f>D402*E403*E401/10000</f>
        <v>297762.808131</v>
      </c>
      <c r="F402" s="67">
        <f>E402*F403*F401/10000</f>
        <v>315259.3507367776</v>
      </c>
      <c r="G402" s="67">
        <f>E402*G403*G401/10000</f>
        <v>317392.5234942281</v>
      </c>
      <c r="H402" s="67">
        <f>F402*H403*H401/10000</f>
        <v>337056.3822467184</v>
      </c>
      <c r="I402" s="67">
        <f>G402*I403*I401/10000</f>
        <v>340975.4227748962</v>
      </c>
      <c r="J402" s="67">
        <f>H402*J403*J401/10000</f>
        <v>361401.96473639883</v>
      </c>
      <c r="K402" s="67">
        <f>I402*K403*K401/10000</f>
        <v>367716.76128144015</v>
      </c>
    </row>
    <row r="403" spans="1:11" ht="12.75">
      <c r="A403" s="12" t="s">
        <v>108</v>
      </c>
      <c r="B403" s="2" t="s">
        <v>39</v>
      </c>
      <c r="C403" s="67"/>
      <c r="D403" s="7"/>
      <c r="E403" s="45">
        <v>99.9</v>
      </c>
      <c r="F403" s="45">
        <v>103.8</v>
      </c>
      <c r="G403" s="45">
        <v>104.4</v>
      </c>
      <c r="H403" s="45">
        <v>103.8</v>
      </c>
      <c r="I403" s="45">
        <v>104.2</v>
      </c>
      <c r="J403" s="45">
        <v>104.1</v>
      </c>
      <c r="K403" s="45">
        <v>104.6</v>
      </c>
    </row>
    <row r="404" spans="1:11" ht="25.5">
      <c r="A404" s="2" t="s">
        <v>36</v>
      </c>
      <c r="B404" s="10"/>
      <c r="C404" s="67"/>
      <c r="D404" s="7"/>
      <c r="E404" s="45"/>
      <c r="F404" s="45"/>
      <c r="G404" s="45"/>
      <c r="H404" s="45"/>
      <c r="I404" s="45"/>
      <c r="J404" s="45"/>
      <c r="K404" s="45"/>
    </row>
    <row r="405" spans="1:11" ht="12.75">
      <c r="A405" s="124" t="s">
        <v>79</v>
      </c>
      <c r="B405" s="125"/>
      <c r="C405" s="67"/>
      <c r="D405" s="7"/>
      <c r="E405" s="45"/>
      <c r="F405" s="45"/>
      <c r="G405" s="45"/>
      <c r="H405" s="45"/>
      <c r="I405" s="45"/>
      <c r="J405" s="45"/>
      <c r="K405" s="45"/>
    </row>
    <row r="406" spans="1:11" ht="12.75">
      <c r="A406" s="91" t="s">
        <v>87</v>
      </c>
      <c r="B406" s="25" t="s">
        <v>67</v>
      </c>
      <c r="C406" s="67">
        <f>C412</f>
        <v>20150</v>
      </c>
      <c r="D406" s="67">
        <f>D412</f>
        <v>22165</v>
      </c>
      <c r="E406" s="67">
        <f aca="true" t="shared" si="70" ref="D406:K406">E412</f>
        <v>25179.44</v>
      </c>
      <c r="F406" s="67">
        <f t="shared" si="70"/>
        <v>25557.131599999997</v>
      </c>
      <c r="G406" s="67">
        <f t="shared" si="70"/>
        <v>25708.208239999996</v>
      </c>
      <c r="H406" s="67">
        <f t="shared" si="70"/>
        <v>26247.174153199998</v>
      </c>
      <c r="I406" s="67">
        <f t="shared" si="70"/>
        <v>26505.162695439994</v>
      </c>
      <c r="J406" s="67">
        <f t="shared" si="70"/>
        <v>27034.589377795997</v>
      </c>
      <c r="K406" s="67">
        <f t="shared" si="70"/>
        <v>27406.338227084954</v>
      </c>
    </row>
    <row r="407" spans="1:11" ht="12.75">
      <c r="A407" s="12" t="s">
        <v>37</v>
      </c>
      <c r="B407" s="2" t="s">
        <v>39</v>
      </c>
      <c r="C407" s="67"/>
      <c r="D407" s="67">
        <f>D406*100/C406</f>
        <v>110</v>
      </c>
      <c r="E407" s="67">
        <f>E406*100/D406</f>
        <v>113.6</v>
      </c>
      <c r="F407" s="67">
        <f>F406*100/E406</f>
        <v>101.49999999999999</v>
      </c>
      <c r="G407" s="67">
        <f>G406*100/E406</f>
        <v>102.1</v>
      </c>
      <c r="H407" s="67">
        <f>H406*100/F406</f>
        <v>102.7</v>
      </c>
      <c r="I407" s="67">
        <f>I406*100/G406</f>
        <v>103.1</v>
      </c>
      <c r="J407" s="67">
        <f>J406*100/H406</f>
        <v>103</v>
      </c>
      <c r="K407" s="67">
        <f>K406*100/I406</f>
        <v>103.4</v>
      </c>
    </row>
    <row r="408" spans="1:11" ht="12.75">
      <c r="A408" s="12" t="s">
        <v>38</v>
      </c>
      <c r="B408" s="2" t="s">
        <v>67</v>
      </c>
      <c r="C408" s="67">
        <f>C414</f>
        <v>20150</v>
      </c>
      <c r="D408" s="67">
        <f aca="true" t="shared" si="71" ref="D408:K408">D414</f>
        <v>29384.7</v>
      </c>
      <c r="E408" s="67">
        <f t="shared" si="71"/>
        <v>34465</v>
      </c>
      <c r="F408" s="67">
        <f t="shared" si="71"/>
        <v>35499</v>
      </c>
      <c r="G408" s="67">
        <f t="shared" si="71"/>
        <v>35499</v>
      </c>
      <c r="H408" s="67">
        <f t="shared" si="71"/>
        <v>36564</v>
      </c>
      <c r="I408" s="67">
        <f t="shared" si="71"/>
        <v>36564</v>
      </c>
      <c r="J408" s="67">
        <f t="shared" si="71"/>
        <v>37660</v>
      </c>
      <c r="K408" s="67">
        <f t="shared" si="71"/>
        <v>37660</v>
      </c>
    </row>
    <row r="409" spans="1:11" ht="12.75">
      <c r="A409" s="12" t="s">
        <v>108</v>
      </c>
      <c r="B409" s="2" t="s">
        <v>39</v>
      </c>
      <c r="C409" s="67"/>
      <c r="D409" s="7"/>
      <c r="E409" s="7"/>
      <c r="F409" s="45"/>
      <c r="G409" s="45"/>
      <c r="H409" s="45"/>
      <c r="I409" s="45"/>
      <c r="J409" s="45"/>
      <c r="K409" s="45"/>
    </row>
    <row r="410" spans="1:11" ht="25.5">
      <c r="A410" s="2" t="s">
        <v>36</v>
      </c>
      <c r="B410" s="6"/>
      <c r="C410" s="67"/>
      <c r="D410" s="7"/>
      <c r="E410" s="7"/>
      <c r="F410" s="45"/>
      <c r="G410" s="45"/>
      <c r="H410" s="45"/>
      <c r="I410" s="45"/>
      <c r="J410" s="45"/>
      <c r="K410" s="45"/>
    </row>
    <row r="411" spans="1:11" ht="30" customHeight="1">
      <c r="A411" s="126" t="s">
        <v>135</v>
      </c>
      <c r="B411" s="126"/>
      <c r="C411" s="64"/>
      <c r="D411" s="64"/>
      <c r="E411" s="64"/>
      <c r="F411" s="64"/>
      <c r="G411" s="64"/>
      <c r="H411" s="64"/>
      <c r="I411" s="64"/>
      <c r="J411" s="64"/>
      <c r="K411" s="64"/>
    </row>
    <row r="412" spans="1:11" ht="12.75">
      <c r="A412" s="65" t="s">
        <v>87</v>
      </c>
      <c r="B412" s="66" t="s">
        <v>67</v>
      </c>
      <c r="C412" s="67">
        <f>C414</f>
        <v>20150</v>
      </c>
      <c r="D412" s="67">
        <f>C412*D413/100</f>
        <v>22165</v>
      </c>
      <c r="E412" s="67">
        <f>D412*E413/100</f>
        <v>25179.44</v>
      </c>
      <c r="F412" s="67">
        <f>E412*F413/100</f>
        <v>25557.131599999997</v>
      </c>
      <c r="G412" s="67">
        <f>E412*G413/100</f>
        <v>25708.208239999996</v>
      </c>
      <c r="H412" s="67">
        <f>F412*H413/100</f>
        <v>26247.174153199998</v>
      </c>
      <c r="I412" s="67">
        <f>G412*I413/100</f>
        <v>26505.162695439994</v>
      </c>
      <c r="J412" s="67">
        <f>H412*J413/100</f>
        <v>27034.589377795997</v>
      </c>
      <c r="K412" s="67">
        <f>I412*K413/100</f>
        <v>27406.338227084954</v>
      </c>
    </row>
    <row r="413" spans="1:11" ht="12.75">
      <c r="A413" s="68" t="s">
        <v>37</v>
      </c>
      <c r="B413" s="2" t="s">
        <v>39</v>
      </c>
      <c r="C413" s="64"/>
      <c r="D413" s="64">
        <v>110</v>
      </c>
      <c r="E413" s="64">
        <v>113.6</v>
      </c>
      <c r="F413" s="64">
        <v>101.5</v>
      </c>
      <c r="G413" s="64">
        <v>102.1</v>
      </c>
      <c r="H413" s="64">
        <v>102.7</v>
      </c>
      <c r="I413" s="64">
        <v>103.1</v>
      </c>
      <c r="J413" s="64">
        <v>103</v>
      </c>
      <c r="K413" s="64">
        <v>103.4</v>
      </c>
    </row>
    <row r="414" spans="1:11" ht="12.75">
      <c r="A414" s="68" t="s">
        <v>38</v>
      </c>
      <c r="B414" s="2" t="s">
        <v>67</v>
      </c>
      <c r="C414" s="67">
        <v>20150</v>
      </c>
      <c r="D414" s="67">
        <v>29384.7</v>
      </c>
      <c r="E414" s="67">
        <v>34465</v>
      </c>
      <c r="F414" s="70">
        <v>35499</v>
      </c>
      <c r="G414" s="70">
        <v>35499</v>
      </c>
      <c r="H414" s="70">
        <v>36564</v>
      </c>
      <c r="I414" s="70">
        <v>36564</v>
      </c>
      <c r="J414" s="70">
        <v>37660</v>
      </c>
      <c r="K414" s="70">
        <v>37660</v>
      </c>
    </row>
    <row r="415" spans="1:11" ht="12.75" customHeight="1" hidden="1">
      <c r="A415" s="69" t="s">
        <v>112</v>
      </c>
      <c r="B415" s="2"/>
      <c r="C415" s="67"/>
      <c r="D415" s="67"/>
      <c r="E415" s="67"/>
      <c r="F415" s="70"/>
      <c r="G415" s="67"/>
      <c r="H415" s="67"/>
      <c r="I415" s="67"/>
      <c r="J415" s="67"/>
      <c r="K415" s="67"/>
    </row>
    <row r="416" spans="1:11" ht="12.75" customHeight="1" hidden="1">
      <c r="A416" s="65" t="s">
        <v>87</v>
      </c>
      <c r="B416" s="66" t="s">
        <v>67</v>
      </c>
      <c r="C416" s="67"/>
      <c r="D416" s="67"/>
      <c r="E416" s="67"/>
      <c r="F416" s="67"/>
      <c r="G416" s="67"/>
      <c r="H416" s="67"/>
      <c r="I416" s="67"/>
      <c r="J416" s="67"/>
      <c r="K416" s="67"/>
    </row>
    <row r="417" spans="1:11" ht="12.75" customHeight="1" hidden="1">
      <c r="A417" s="68" t="s">
        <v>37</v>
      </c>
      <c r="B417" s="2" t="s">
        <v>39</v>
      </c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1:11" ht="12.75" customHeight="1" hidden="1">
      <c r="A418" s="68" t="s">
        <v>38</v>
      </c>
      <c r="B418" s="2" t="s">
        <v>67</v>
      </c>
      <c r="C418" s="67"/>
      <c r="D418" s="67"/>
      <c r="E418" s="67"/>
      <c r="F418" s="70"/>
      <c r="G418" s="70"/>
      <c r="H418" s="70"/>
      <c r="I418" s="70"/>
      <c r="J418" s="70"/>
      <c r="K418" s="70"/>
    </row>
    <row r="419" spans="1:11" ht="58.5" customHeight="1">
      <c r="A419" s="9" t="s">
        <v>99</v>
      </c>
      <c r="B419" s="6"/>
      <c r="C419" s="67"/>
      <c r="D419" s="7"/>
      <c r="E419" s="7"/>
      <c r="F419" s="7"/>
      <c r="G419" s="7"/>
      <c r="H419" s="7"/>
      <c r="I419" s="7"/>
      <c r="J419" s="7"/>
      <c r="K419" s="7"/>
    </row>
    <row r="420" spans="1:11" ht="12.75">
      <c r="A420" s="91" t="s">
        <v>87</v>
      </c>
      <c r="B420" s="25" t="s">
        <v>67</v>
      </c>
      <c r="C420" s="67">
        <f>C424+C430</f>
        <v>2044750.97</v>
      </c>
      <c r="D420" s="67">
        <f aca="true" t="shared" si="72" ref="D420:K420">D424+D430</f>
        <v>1469749.2278252137</v>
      </c>
      <c r="E420" s="67">
        <f t="shared" si="72"/>
        <v>1498460.2053562496</v>
      </c>
      <c r="F420" s="67">
        <f t="shared" si="72"/>
        <v>1518702.551140408</v>
      </c>
      <c r="G420" s="67">
        <f t="shared" si="72"/>
        <v>1518702.551140408</v>
      </c>
      <c r="H420" s="67">
        <f t="shared" si="72"/>
        <v>1557725.3244372373</v>
      </c>
      <c r="I420" s="67">
        <f t="shared" si="72"/>
        <v>1557725.3244372373</v>
      </c>
      <c r="J420" s="67">
        <f t="shared" si="72"/>
        <v>1600854.3823361164</v>
      </c>
      <c r="K420" s="67">
        <f t="shared" si="72"/>
        <v>1600854.3823361164</v>
      </c>
    </row>
    <row r="421" spans="1:11" ht="12.75">
      <c r="A421" s="12" t="s">
        <v>37</v>
      </c>
      <c r="B421" s="2" t="s">
        <v>39</v>
      </c>
      <c r="C421" s="67"/>
      <c r="D421" s="67">
        <f>D420*100/C420</f>
        <v>71.87913097433149</v>
      </c>
      <c r="E421" s="67">
        <f>E420*100/D420</f>
        <v>101.95346097058471</v>
      </c>
      <c r="F421" s="67">
        <f>F420*100/E420</f>
        <v>101.35087643380865</v>
      </c>
      <c r="G421" s="67">
        <f>G420*100/E420</f>
        <v>101.35087643380865</v>
      </c>
      <c r="H421" s="67">
        <f>H420*100/F420</f>
        <v>102.5694809867493</v>
      </c>
      <c r="I421" s="67">
        <f>I420*100/G420</f>
        <v>102.5694809867493</v>
      </c>
      <c r="J421" s="67">
        <f>J420*100/H420</f>
        <v>102.76872033999065</v>
      </c>
      <c r="K421" s="67">
        <f>K420*100/I420</f>
        <v>102.76872033999065</v>
      </c>
    </row>
    <row r="422" spans="1:11" ht="12.75">
      <c r="A422" s="12" t="s">
        <v>38</v>
      </c>
      <c r="B422" s="2" t="s">
        <v>67</v>
      </c>
      <c r="C422" s="67">
        <f>C426+C432</f>
        <v>2044750.97</v>
      </c>
      <c r="D422" s="67">
        <f aca="true" t="shared" si="73" ref="D422:K422">D426+D432</f>
        <v>1520172.1339999998</v>
      </c>
      <c r="E422" s="67">
        <f t="shared" si="73"/>
        <v>1597186.6543665603</v>
      </c>
      <c r="F422" s="67">
        <f t="shared" si="73"/>
        <v>1657916.4518773882</v>
      </c>
      <c r="G422" s="67">
        <f t="shared" si="73"/>
        <v>1658281.4729273883</v>
      </c>
      <c r="H422" s="67">
        <f t="shared" si="73"/>
        <v>1745989.5140107893</v>
      </c>
      <c r="I422" s="67">
        <f t="shared" si="73"/>
        <v>1746369.1359027894</v>
      </c>
      <c r="J422" s="67">
        <f t="shared" si="73"/>
        <v>1844067.5519582725</v>
      </c>
      <c r="K422" s="67">
        <f t="shared" si="73"/>
        <v>1844462.3587259527</v>
      </c>
    </row>
    <row r="423" spans="1:11" ht="12.75">
      <c r="A423" s="124" t="s">
        <v>105</v>
      </c>
      <c r="B423" s="125"/>
      <c r="C423" s="67"/>
      <c r="D423" s="67"/>
      <c r="E423" s="67"/>
      <c r="F423" s="67"/>
      <c r="G423" s="67"/>
      <c r="H423" s="67"/>
      <c r="I423" s="67"/>
      <c r="J423" s="67"/>
      <c r="K423" s="67"/>
    </row>
    <row r="424" spans="1:11" ht="15.75" customHeight="1">
      <c r="A424" s="91" t="s">
        <v>87</v>
      </c>
      <c r="B424" s="25" t="s">
        <v>67</v>
      </c>
      <c r="C424" s="67">
        <f>C426</f>
        <v>18000</v>
      </c>
      <c r="D424" s="67">
        <f>C424*D425/100</f>
        <v>18018</v>
      </c>
      <c r="E424" s="67">
        <f>D424*E425/100</f>
        <v>18756.737999999998</v>
      </c>
      <c r="F424" s="67">
        <f>E424*F425/100</f>
        <v>18756.737999999998</v>
      </c>
      <c r="G424" s="67">
        <f>E424*G425/100</f>
        <v>18756.737999999998</v>
      </c>
      <c r="H424" s="67">
        <f>F424*H425/100</f>
        <v>18756.737999999998</v>
      </c>
      <c r="I424" s="67">
        <f>G424*I425/100</f>
        <v>18756.737999999998</v>
      </c>
      <c r="J424" s="67">
        <f>H424*J425/100</f>
        <v>18756.737999999998</v>
      </c>
      <c r="K424" s="67">
        <f>I424*K425/100</f>
        <v>18756.737999999998</v>
      </c>
    </row>
    <row r="425" spans="1:11" ht="12.75">
      <c r="A425" s="12" t="s">
        <v>37</v>
      </c>
      <c r="B425" s="2" t="s">
        <v>39</v>
      </c>
      <c r="C425" s="67"/>
      <c r="D425" s="67">
        <v>100.1</v>
      </c>
      <c r="E425" s="67">
        <v>104.1</v>
      </c>
      <c r="F425" s="67">
        <v>100</v>
      </c>
      <c r="G425" s="67">
        <v>100</v>
      </c>
      <c r="H425" s="67">
        <v>100</v>
      </c>
      <c r="I425" s="67">
        <v>100</v>
      </c>
      <c r="J425" s="67">
        <v>100</v>
      </c>
      <c r="K425" s="67">
        <v>100</v>
      </c>
    </row>
    <row r="426" spans="1:11" ht="12.75">
      <c r="A426" s="12" t="s">
        <v>38</v>
      </c>
      <c r="B426" s="2" t="s">
        <v>67</v>
      </c>
      <c r="C426" s="67">
        <v>18000</v>
      </c>
      <c r="D426" s="67">
        <f>C426*D427*D425/10000</f>
        <v>18072.054</v>
      </c>
      <c r="E426" s="67">
        <f>D426*E427*E425/10000</f>
        <v>19565.528542559998</v>
      </c>
      <c r="F426" s="67">
        <f>E426*F427*F425/10000</f>
        <v>20348.149684262396</v>
      </c>
      <c r="G426" s="67">
        <f>E426*G427*G425/10000</f>
        <v>20348.149684262396</v>
      </c>
      <c r="H426" s="67">
        <f>F426*H427*H425/10000</f>
        <v>21162.07567163289</v>
      </c>
      <c r="I426" s="67">
        <f>G426*I427*I425/10000</f>
        <v>21162.07567163289</v>
      </c>
      <c r="J426" s="67">
        <f>H426*J427*J425/10000</f>
        <v>22008.558698498207</v>
      </c>
      <c r="K426" s="67">
        <f>I426*K427*K425/10000</f>
        <v>22008.558698498207</v>
      </c>
    </row>
    <row r="427" spans="1:11" ht="12.75">
      <c r="A427" s="12" t="s">
        <v>108</v>
      </c>
      <c r="B427" s="2"/>
      <c r="C427" s="67"/>
      <c r="D427" s="67">
        <v>100.3</v>
      </c>
      <c r="E427" s="67">
        <v>104</v>
      </c>
      <c r="F427" s="67">
        <v>104</v>
      </c>
      <c r="G427" s="67">
        <v>104</v>
      </c>
      <c r="H427" s="67">
        <v>104</v>
      </c>
      <c r="I427" s="67">
        <v>104</v>
      </c>
      <c r="J427" s="67">
        <v>104</v>
      </c>
      <c r="K427" s="67">
        <v>104</v>
      </c>
    </row>
    <row r="428" spans="1:11" ht="25.5">
      <c r="A428" s="2" t="s">
        <v>36</v>
      </c>
      <c r="B428" s="2"/>
      <c r="C428" s="67"/>
      <c r="D428" s="13"/>
      <c r="E428" s="13"/>
      <c r="F428" s="13"/>
      <c r="G428" s="13"/>
      <c r="H428" s="13"/>
      <c r="I428" s="13"/>
      <c r="J428" s="13"/>
      <c r="K428" s="13"/>
    </row>
    <row r="429" spans="1:11" ht="12.75">
      <c r="A429" s="124" t="s">
        <v>79</v>
      </c>
      <c r="B429" s="125"/>
      <c r="C429" s="67"/>
      <c r="D429" s="16"/>
      <c r="E429" s="13"/>
      <c r="F429" s="13"/>
      <c r="G429" s="13"/>
      <c r="H429" s="13"/>
      <c r="I429" s="13"/>
      <c r="J429" s="13"/>
      <c r="K429" s="13"/>
    </row>
    <row r="430" spans="1:11" ht="15.75" customHeight="1">
      <c r="A430" s="91" t="s">
        <v>87</v>
      </c>
      <c r="B430" s="25" t="s">
        <v>67</v>
      </c>
      <c r="C430" s="67">
        <f aca="true" t="shared" si="74" ref="C430:K430">C448+C436+C452+C444+C456+C460+C440+C491</f>
        <v>2026750.97</v>
      </c>
      <c r="D430" s="67">
        <f t="shared" si="74"/>
        <v>1451731.2278252137</v>
      </c>
      <c r="E430" s="67">
        <f t="shared" si="74"/>
        <v>1479703.4673562497</v>
      </c>
      <c r="F430" s="67">
        <f t="shared" si="74"/>
        <v>1499945.8131404081</v>
      </c>
      <c r="G430" s="67">
        <f t="shared" si="74"/>
        <v>1499945.8131404081</v>
      </c>
      <c r="H430" s="67">
        <f t="shared" si="74"/>
        <v>1538968.5864372374</v>
      </c>
      <c r="I430" s="67">
        <f t="shared" si="74"/>
        <v>1538968.5864372374</v>
      </c>
      <c r="J430" s="67">
        <f t="shared" si="74"/>
        <v>1582097.6443361165</v>
      </c>
      <c r="K430" s="67">
        <f t="shared" si="74"/>
        <v>1582097.6443361165</v>
      </c>
    </row>
    <row r="431" spans="1:11" ht="12.75">
      <c r="A431" s="12" t="s">
        <v>37</v>
      </c>
      <c r="B431" s="2" t="s">
        <v>39</v>
      </c>
      <c r="C431" s="67"/>
      <c r="D431" s="13">
        <f>D430*100/C430</f>
        <v>71.6284955238094</v>
      </c>
      <c r="E431" s="13">
        <f>E430*100/D430</f>
        <v>101.92681944115374</v>
      </c>
      <c r="F431" s="13">
        <f>F430*100/E430</f>
        <v>101.36800015886459</v>
      </c>
      <c r="G431" s="13">
        <f>G430*100/E430</f>
        <v>101.36800015886459</v>
      </c>
      <c r="H431" s="13">
        <f>H430*100/F430</f>
        <v>102.6016122019187</v>
      </c>
      <c r="I431" s="13">
        <f>I430*100/G430</f>
        <v>102.6016122019187</v>
      </c>
      <c r="J431" s="13">
        <f>J430*100/H430</f>
        <v>102.80246512365301</v>
      </c>
      <c r="K431" s="13">
        <f>K430*100/I430</f>
        <v>102.80246512365301</v>
      </c>
    </row>
    <row r="432" spans="1:11" ht="12.75">
      <c r="A432" s="12" t="s">
        <v>38</v>
      </c>
      <c r="B432" s="2" t="s">
        <v>35</v>
      </c>
      <c r="C432" s="67">
        <f aca="true" t="shared" si="75" ref="C432:K432">C450+C438+C454+C446+C458+C462+C442+C493</f>
        <v>2026750.97</v>
      </c>
      <c r="D432" s="67">
        <f>D450+D438+D454+D446+D458+D462+D442+D493</f>
        <v>1502100.0799999998</v>
      </c>
      <c r="E432" s="67">
        <f t="shared" si="75"/>
        <v>1577621.1258240002</v>
      </c>
      <c r="F432" s="67">
        <f t="shared" si="75"/>
        <v>1637568.3021931257</v>
      </c>
      <c r="G432" s="67">
        <f t="shared" si="75"/>
        <v>1637933.3232431258</v>
      </c>
      <c r="H432" s="67">
        <f t="shared" si="75"/>
        <v>1724827.4383391566</v>
      </c>
      <c r="I432" s="67">
        <f t="shared" si="75"/>
        <v>1725207.0602311566</v>
      </c>
      <c r="J432" s="67">
        <f t="shared" si="75"/>
        <v>1822058.9932597743</v>
      </c>
      <c r="K432" s="67">
        <f t="shared" si="75"/>
        <v>1822453.8000274545</v>
      </c>
    </row>
    <row r="433" spans="1:11" ht="12.75">
      <c r="A433" s="12" t="s">
        <v>108</v>
      </c>
      <c r="B433" s="2"/>
      <c r="C433" s="67"/>
      <c r="D433" s="13"/>
      <c r="E433" s="13"/>
      <c r="F433" s="13"/>
      <c r="G433" s="13"/>
      <c r="H433" s="37"/>
      <c r="I433" s="37"/>
      <c r="J433" s="37"/>
      <c r="K433" s="37"/>
    </row>
    <row r="434" spans="1:11" ht="25.5">
      <c r="A434" s="2" t="s">
        <v>36</v>
      </c>
      <c r="B434" s="111"/>
      <c r="C434" s="105"/>
      <c r="D434" s="105"/>
      <c r="E434" s="105"/>
      <c r="F434" s="13"/>
      <c r="G434" s="13"/>
      <c r="H434" s="13"/>
      <c r="I434" s="13"/>
      <c r="J434" s="13"/>
      <c r="K434" s="13"/>
    </row>
    <row r="435" spans="1:11" ht="12.75">
      <c r="A435" s="69" t="s">
        <v>137</v>
      </c>
      <c r="B435" s="2"/>
      <c r="C435" s="67"/>
      <c r="D435" s="67"/>
      <c r="E435" s="67"/>
      <c r="F435" s="70"/>
      <c r="G435" s="70"/>
      <c r="H435" s="70"/>
      <c r="I435" s="70"/>
      <c r="J435" s="70"/>
      <c r="K435" s="70"/>
    </row>
    <row r="436" spans="1:11" ht="12.75">
      <c r="A436" s="68" t="s">
        <v>87</v>
      </c>
      <c r="B436" s="2" t="s">
        <v>35</v>
      </c>
      <c r="C436" s="70">
        <f>C438</f>
        <v>828747.3</v>
      </c>
      <c r="D436" s="70">
        <f>C436*D437/100</f>
        <v>248624.19</v>
      </c>
      <c r="E436" s="70">
        <f>D436*E437/100</f>
        <v>236192.9805</v>
      </c>
      <c r="F436" s="70">
        <f>E436*F437/100</f>
        <v>236192.9805</v>
      </c>
      <c r="G436" s="67">
        <f>E436*G437/100</f>
        <v>236192.9805</v>
      </c>
      <c r="H436" s="67">
        <f>F436*H437/100</f>
        <v>236192.9805</v>
      </c>
      <c r="I436" s="67">
        <f>G436*I437/100</f>
        <v>236192.9805</v>
      </c>
      <c r="J436" s="67">
        <f>H436*J437/100</f>
        <v>236192.9805</v>
      </c>
      <c r="K436" s="67">
        <f>I436*K437/100</f>
        <v>236192.9805</v>
      </c>
    </row>
    <row r="437" spans="1:11" ht="12.75">
      <c r="A437" s="68" t="s">
        <v>116</v>
      </c>
      <c r="B437" s="2" t="s">
        <v>39</v>
      </c>
      <c r="C437" s="64"/>
      <c r="D437" s="64">
        <v>30</v>
      </c>
      <c r="E437" s="64">
        <v>95</v>
      </c>
      <c r="F437" s="64">
        <v>100</v>
      </c>
      <c r="G437" s="70">
        <v>100</v>
      </c>
      <c r="H437" s="70">
        <v>100</v>
      </c>
      <c r="I437" s="70">
        <v>100</v>
      </c>
      <c r="J437" s="70">
        <v>100</v>
      </c>
      <c r="K437" s="70">
        <v>100</v>
      </c>
    </row>
    <row r="438" spans="1:11" ht="12.75">
      <c r="A438" s="68" t="s">
        <v>117</v>
      </c>
      <c r="B438" s="2" t="s">
        <v>35</v>
      </c>
      <c r="C438" s="67">
        <v>828747.3</v>
      </c>
      <c r="D438" s="67">
        <v>267417.12</v>
      </c>
      <c r="E438" s="67">
        <v>266113.28</v>
      </c>
      <c r="F438" s="70">
        <f>E438*F437*1.04/100</f>
        <v>276757.81120000005</v>
      </c>
      <c r="G438" s="70">
        <f>E438*G437*1.04/100</f>
        <v>276757.81120000005</v>
      </c>
      <c r="H438" s="70">
        <f>F438*H437*1.04/100</f>
        <v>287828.12364800007</v>
      </c>
      <c r="I438" s="70">
        <f>G438*I437*1.04/100</f>
        <v>287828.12364800007</v>
      </c>
      <c r="J438" s="70">
        <f>H438*J437*1.04/100</f>
        <v>299341.2485939201</v>
      </c>
      <c r="K438" s="70">
        <f>I438*K437*1.04/100</f>
        <v>299341.2485939201</v>
      </c>
    </row>
    <row r="439" spans="1:11" ht="12.75">
      <c r="A439" s="69" t="s">
        <v>141</v>
      </c>
      <c r="B439" s="2"/>
      <c r="C439" s="12"/>
      <c r="D439" s="12"/>
      <c r="E439" s="12"/>
      <c r="F439" s="68"/>
      <c r="G439" s="68"/>
      <c r="H439" s="68"/>
      <c r="I439" s="68"/>
      <c r="J439" s="68"/>
      <c r="K439" s="68"/>
    </row>
    <row r="440" spans="1:11" ht="13.5" customHeight="1">
      <c r="A440" s="68" t="s">
        <v>87</v>
      </c>
      <c r="B440" s="2" t="s">
        <v>35</v>
      </c>
      <c r="C440" s="67">
        <f>C442</f>
        <v>131366.73</v>
      </c>
      <c r="D440" s="67">
        <f>C440*D441/100</f>
        <v>108377.55225000001</v>
      </c>
      <c r="E440" s="67">
        <f>D440*E441/100</f>
        <v>120624.21565425002</v>
      </c>
      <c r="F440" s="67">
        <f>E440*F441/100</f>
        <v>102530.58330611252</v>
      </c>
      <c r="G440" s="67">
        <f>E440*G441/100</f>
        <v>102530.58330611252</v>
      </c>
      <c r="H440" s="67">
        <f>F440*H441/100</f>
        <v>102530.58330611252</v>
      </c>
      <c r="I440" s="67">
        <f>G440*I441/100</f>
        <v>102530.58330611252</v>
      </c>
      <c r="J440" s="67">
        <f>H440*J441/100</f>
        <v>102530.58330611252</v>
      </c>
      <c r="K440" s="67">
        <f>I440*K441/100</f>
        <v>102530.58330611252</v>
      </c>
    </row>
    <row r="441" spans="1:11" ht="12.75">
      <c r="A441" s="68" t="s">
        <v>116</v>
      </c>
      <c r="B441" s="2" t="s">
        <v>39</v>
      </c>
      <c r="C441" s="64"/>
      <c r="D441" s="64">
        <v>82.5</v>
      </c>
      <c r="E441" s="64">
        <v>111.3</v>
      </c>
      <c r="F441" s="81">
        <v>85</v>
      </c>
      <c r="G441" s="68">
        <v>85</v>
      </c>
      <c r="H441" s="68">
        <v>100</v>
      </c>
      <c r="I441" s="68">
        <v>100</v>
      </c>
      <c r="J441" s="68">
        <v>100</v>
      </c>
      <c r="K441" s="68">
        <v>100</v>
      </c>
    </row>
    <row r="442" spans="1:11" ht="12.75" customHeight="1">
      <c r="A442" s="68" t="s">
        <v>117</v>
      </c>
      <c r="B442" s="2" t="s">
        <v>35</v>
      </c>
      <c r="C442" s="67">
        <v>131366.73</v>
      </c>
      <c r="D442" s="67">
        <v>116038.3</v>
      </c>
      <c r="E442" s="67">
        <v>129155.9</v>
      </c>
      <c r="F442" s="70">
        <v>109112.9</v>
      </c>
      <c r="G442" s="70">
        <v>109112.9</v>
      </c>
      <c r="H442" s="70">
        <v>111973.3</v>
      </c>
      <c r="I442" s="70">
        <v>111973.3</v>
      </c>
      <c r="J442" s="70">
        <f>H442*J441*1.04/100</f>
        <v>116452.23200000002</v>
      </c>
      <c r="K442" s="70">
        <f>I442*K441*1.04/100</f>
        <v>116452.23200000002</v>
      </c>
    </row>
    <row r="443" spans="1:11" ht="12.75">
      <c r="A443" s="63" t="s">
        <v>139</v>
      </c>
      <c r="B443" s="2"/>
      <c r="C443" s="67"/>
      <c r="D443" s="67"/>
      <c r="E443" s="67"/>
      <c r="F443" s="70"/>
      <c r="G443" s="70"/>
      <c r="H443" s="70"/>
      <c r="I443" s="70"/>
      <c r="J443" s="70"/>
      <c r="K443" s="70"/>
    </row>
    <row r="444" spans="1:11" ht="12.75">
      <c r="A444" s="65" t="s">
        <v>87</v>
      </c>
      <c r="B444" s="66" t="s">
        <v>67</v>
      </c>
      <c r="C444" s="70">
        <f>C446</f>
        <v>4500</v>
      </c>
      <c r="D444" s="70">
        <f>D446/1.053</f>
        <v>3245.2136752136753</v>
      </c>
      <c r="E444" s="67">
        <f>D444*E445/100</f>
        <v>0</v>
      </c>
      <c r="F444" s="67">
        <f>E444*F445/100</f>
        <v>0</v>
      </c>
      <c r="G444" s="67">
        <f>E444*G445/100</f>
        <v>0</v>
      </c>
      <c r="H444" s="67">
        <f>F444*H445/100</f>
        <v>0</v>
      </c>
      <c r="I444" s="67">
        <f>G444*I445/100</f>
        <v>0</v>
      </c>
      <c r="J444" s="67">
        <f>H444*J445/100</f>
        <v>0</v>
      </c>
      <c r="K444" s="67">
        <f>I444*K445/100</f>
        <v>0</v>
      </c>
    </row>
    <row r="445" spans="1:11" ht="12.75">
      <c r="A445" s="68" t="s">
        <v>37</v>
      </c>
      <c r="B445" s="2" t="s">
        <v>39</v>
      </c>
      <c r="C445" s="64"/>
      <c r="D445" s="64">
        <f>D444/C444*100</f>
        <v>72.11585944919278</v>
      </c>
      <c r="E445" s="64"/>
      <c r="F445" s="64"/>
      <c r="G445" s="64"/>
      <c r="H445" s="64"/>
      <c r="I445" s="64"/>
      <c r="J445" s="64"/>
      <c r="K445" s="64"/>
    </row>
    <row r="446" spans="1:11" ht="12.75">
      <c r="A446" s="68" t="s">
        <v>38</v>
      </c>
      <c r="B446" s="2" t="s">
        <v>35</v>
      </c>
      <c r="C446" s="67">
        <v>4500</v>
      </c>
      <c r="D446" s="67">
        <v>3417.21</v>
      </c>
      <c r="E446" s="67">
        <v>0</v>
      </c>
      <c r="F446" s="70">
        <v>0</v>
      </c>
      <c r="G446" s="70">
        <v>0</v>
      </c>
      <c r="H446" s="70">
        <v>0</v>
      </c>
      <c r="I446" s="70">
        <v>0</v>
      </c>
      <c r="J446" s="70">
        <v>0</v>
      </c>
      <c r="K446" s="70">
        <v>0</v>
      </c>
    </row>
    <row r="447" spans="1:11" ht="12.75">
      <c r="A447" s="69" t="s">
        <v>136</v>
      </c>
      <c r="B447" s="2"/>
      <c r="C447" s="67"/>
      <c r="D447" s="67"/>
      <c r="E447" s="67"/>
      <c r="F447" s="70"/>
      <c r="G447" s="70"/>
      <c r="H447" s="70"/>
      <c r="I447" s="70"/>
      <c r="J447" s="70"/>
      <c r="K447" s="70"/>
    </row>
    <row r="448" spans="1:11" ht="12.75">
      <c r="A448" s="68" t="s">
        <v>87</v>
      </c>
      <c r="B448" s="2" t="s">
        <v>35</v>
      </c>
      <c r="C448" s="70">
        <f>C450</f>
        <v>441925</v>
      </c>
      <c r="D448" s="70">
        <f>C448*D449/100</f>
        <v>451205.425</v>
      </c>
      <c r="E448" s="70">
        <f>D448*E449/100</f>
        <v>457522.30095</v>
      </c>
      <c r="F448" s="70">
        <f>E448*F449/100</f>
        <v>475823.192988</v>
      </c>
      <c r="G448" s="67">
        <f>E448*G449/100</f>
        <v>475823.192988</v>
      </c>
      <c r="H448" s="67">
        <f>F448*H449/100</f>
        <v>494856.12070752005</v>
      </c>
      <c r="I448" s="67">
        <f>G448*I449/100</f>
        <v>494856.12070752005</v>
      </c>
      <c r="J448" s="67">
        <f>H448*J449/100</f>
        <v>514650.3655358209</v>
      </c>
      <c r="K448" s="67">
        <f>I448*K449/100</f>
        <v>514650.3655358209</v>
      </c>
    </row>
    <row r="449" spans="1:11" ht="12.75">
      <c r="A449" s="68" t="s">
        <v>116</v>
      </c>
      <c r="B449" s="2" t="s">
        <v>39</v>
      </c>
      <c r="C449" s="64"/>
      <c r="D449" s="64">
        <v>102.1</v>
      </c>
      <c r="E449" s="64">
        <v>101.4</v>
      </c>
      <c r="F449" s="64">
        <v>104</v>
      </c>
      <c r="G449" s="64">
        <v>104</v>
      </c>
      <c r="H449" s="64">
        <v>104</v>
      </c>
      <c r="I449" s="64">
        <v>104</v>
      </c>
      <c r="J449" s="64">
        <v>104</v>
      </c>
      <c r="K449" s="64">
        <v>104</v>
      </c>
    </row>
    <row r="450" spans="1:11" ht="12.75">
      <c r="A450" s="68" t="s">
        <v>117</v>
      </c>
      <c r="B450" s="2" t="s">
        <v>35</v>
      </c>
      <c r="C450" s="67">
        <v>441925</v>
      </c>
      <c r="D450" s="67">
        <v>452561.06</v>
      </c>
      <c r="E450" s="67">
        <v>466386.77999999997</v>
      </c>
      <c r="F450" s="70">
        <v>484677.23014999996</v>
      </c>
      <c r="G450" s="70">
        <v>485042.2512</v>
      </c>
      <c r="H450" s="70">
        <v>504064.319356</v>
      </c>
      <c r="I450" s="70">
        <v>504443.941248</v>
      </c>
      <c r="J450" s="70">
        <v>524226.89213024</v>
      </c>
      <c r="K450" s="70">
        <v>524621.6988979201</v>
      </c>
    </row>
    <row r="451" spans="1:11" ht="12.75">
      <c r="A451" s="69" t="s">
        <v>138</v>
      </c>
      <c r="B451" s="2"/>
      <c r="C451" s="67"/>
      <c r="D451" s="67"/>
      <c r="E451" s="67"/>
      <c r="F451" s="70"/>
      <c r="G451" s="70"/>
      <c r="H451" s="70"/>
      <c r="I451" s="70"/>
      <c r="J451" s="70"/>
      <c r="K451" s="70"/>
    </row>
    <row r="452" spans="1:11" ht="12.75">
      <c r="A452" s="68" t="s">
        <v>87</v>
      </c>
      <c r="B452" s="2" t="s">
        <v>35</v>
      </c>
      <c r="C452" s="67">
        <f>C454</f>
        <v>600420.94</v>
      </c>
      <c r="D452" s="67">
        <f>C452*D453/100</f>
        <v>621435.6728999999</v>
      </c>
      <c r="E452" s="67">
        <f>D452*E453/100</f>
        <v>646293.0998159999</v>
      </c>
      <c r="F452" s="67">
        <f>E452*F453/100</f>
        <v>666328.1859102958</v>
      </c>
      <c r="G452" s="67">
        <f>E452*G453/100</f>
        <v>666328.1859102958</v>
      </c>
      <c r="H452" s="67">
        <f>F452*H453/100</f>
        <v>686318.0314876047</v>
      </c>
      <c r="I452" s="67">
        <f>G452*I453/100</f>
        <v>686318.0314876047</v>
      </c>
      <c r="J452" s="67">
        <f>H452*J453/100</f>
        <v>709652.8445581832</v>
      </c>
      <c r="K452" s="67">
        <f>I452*K453/100</f>
        <v>709652.8445581832</v>
      </c>
    </row>
    <row r="453" spans="1:11" ht="12.75">
      <c r="A453" s="68" t="s">
        <v>116</v>
      </c>
      <c r="B453" s="2" t="s">
        <v>39</v>
      </c>
      <c r="C453" s="64"/>
      <c r="D453" s="64">
        <v>103.5</v>
      </c>
      <c r="E453" s="64">
        <v>104</v>
      </c>
      <c r="F453" s="64">
        <v>103.1</v>
      </c>
      <c r="G453" s="64">
        <v>103.1</v>
      </c>
      <c r="H453" s="64">
        <v>103</v>
      </c>
      <c r="I453" s="64">
        <v>103</v>
      </c>
      <c r="J453" s="64">
        <v>103.4</v>
      </c>
      <c r="K453" s="64">
        <v>103.4</v>
      </c>
    </row>
    <row r="454" spans="1:11" ht="12.75">
      <c r="A454" s="68" t="s">
        <v>117</v>
      </c>
      <c r="B454" s="2" t="s">
        <v>35</v>
      </c>
      <c r="C454" s="67">
        <v>600420.94</v>
      </c>
      <c r="D454" s="67">
        <v>642840.39</v>
      </c>
      <c r="E454" s="70">
        <f>D454*E453*1.04/100</f>
        <v>695296.1658240001</v>
      </c>
      <c r="F454" s="70">
        <f>E454*F453*1.04/100</f>
        <v>745524.3608431258</v>
      </c>
      <c r="G454" s="70">
        <f>E454*G453*1.04/100</f>
        <v>745524.3608431258</v>
      </c>
      <c r="H454" s="70">
        <f>F454*H453*1.04/100</f>
        <v>798605.6953351565</v>
      </c>
      <c r="I454" s="70">
        <f>G454*I453*1.04/100</f>
        <v>798605.6953351565</v>
      </c>
      <c r="J454" s="70">
        <f>H454*J453*1.04/100</f>
        <v>858788.6205356141</v>
      </c>
      <c r="K454" s="70">
        <f>I454*K453*1.04/100</f>
        <v>858788.6205356141</v>
      </c>
    </row>
    <row r="455" spans="1:11" ht="12.75">
      <c r="A455" s="63" t="s">
        <v>128</v>
      </c>
      <c r="B455" s="6"/>
      <c r="C455" s="67"/>
      <c r="D455" s="67"/>
      <c r="E455" s="67"/>
      <c r="F455" s="70"/>
      <c r="G455" s="70"/>
      <c r="H455" s="70"/>
      <c r="I455" s="70"/>
      <c r="J455" s="70"/>
      <c r="K455" s="70"/>
    </row>
    <row r="456" spans="1:11" ht="12.75">
      <c r="A456" s="65" t="s">
        <v>87</v>
      </c>
      <c r="B456" s="66" t="s">
        <v>67</v>
      </c>
      <c r="C456" s="67">
        <f>C458</f>
        <v>19431</v>
      </c>
      <c r="D456" s="67">
        <f>C456*D457/100</f>
        <v>18537.174000000003</v>
      </c>
      <c r="E456" s="67">
        <f>D456*E457/100</f>
        <v>18796.694436000005</v>
      </c>
      <c r="F456" s="67">
        <f>E456*F457/100</f>
        <v>18796.694436000005</v>
      </c>
      <c r="G456" s="67">
        <f>E456*G457/100</f>
        <v>18796.694436000005</v>
      </c>
      <c r="H456" s="67">
        <f>F456*H457/100</f>
        <v>18796.694436000005</v>
      </c>
      <c r="I456" s="67">
        <f>G456*I457/100</f>
        <v>18796.694436000005</v>
      </c>
      <c r="J456" s="67">
        <f>H456*J457/100</f>
        <v>18796.694436000005</v>
      </c>
      <c r="K456" s="67">
        <f>I456*K457/100</f>
        <v>18796.694436000005</v>
      </c>
    </row>
    <row r="457" spans="1:11" ht="12.75">
      <c r="A457" s="68" t="s">
        <v>37</v>
      </c>
      <c r="B457" s="2" t="s">
        <v>39</v>
      </c>
      <c r="C457" s="64"/>
      <c r="D457" s="64">
        <v>95.4</v>
      </c>
      <c r="E457" s="64">
        <v>101.4</v>
      </c>
      <c r="F457" s="64">
        <v>100</v>
      </c>
      <c r="G457" s="64">
        <v>100</v>
      </c>
      <c r="H457" s="64">
        <v>100</v>
      </c>
      <c r="I457" s="64">
        <v>100</v>
      </c>
      <c r="J457" s="64">
        <v>100</v>
      </c>
      <c r="K457" s="64">
        <v>100</v>
      </c>
    </row>
    <row r="458" spans="1:11" ht="12.75">
      <c r="A458" s="68" t="s">
        <v>38</v>
      </c>
      <c r="B458" s="2" t="s">
        <v>35</v>
      </c>
      <c r="C458" s="67">
        <v>19431</v>
      </c>
      <c r="D458" s="67">
        <v>19488</v>
      </c>
      <c r="E458" s="67">
        <v>20366</v>
      </c>
      <c r="F458" s="70">
        <v>21181</v>
      </c>
      <c r="G458" s="70">
        <v>21181</v>
      </c>
      <c r="H458" s="70">
        <v>22028</v>
      </c>
      <c r="I458" s="70">
        <v>22028</v>
      </c>
      <c r="J458" s="70">
        <v>22909</v>
      </c>
      <c r="K458" s="70">
        <v>22909</v>
      </c>
    </row>
    <row r="459" spans="1:11" ht="12.75">
      <c r="A459" s="82" t="s">
        <v>140</v>
      </c>
      <c r="B459" s="2"/>
      <c r="C459" s="67"/>
      <c r="D459" s="67"/>
      <c r="E459" s="67"/>
      <c r="F459" s="67"/>
      <c r="G459" s="67"/>
      <c r="H459" s="67"/>
      <c r="I459" s="67"/>
      <c r="J459" s="67"/>
      <c r="K459" s="67"/>
    </row>
    <row r="460" spans="1:11" ht="12.75">
      <c r="A460" s="73" t="s">
        <v>87</v>
      </c>
      <c r="B460" s="25" t="s">
        <v>67</v>
      </c>
      <c r="C460" s="67">
        <f>C462</f>
        <v>360</v>
      </c>
      <c r="D460" s="67">
        <f>C460*D461/100</f>
        <v>306</v>
      </c>
      <c r="E460" s="67">
        <f>D460*E461/100</f>
        <v>274.176</v>
      </c>
      <c r="F460" s="67">
        <f>E460*F461/100</f>
        <v>274.176</v>
      </c>
      <c r="G460" s="67">
        <f>E460*G461/100</f>
        <v>274.176</v>
      </c>
      <c r="H460" s="67">
        <f>F460*H461/100</f>
        <v>274.176</v>
      </c>
      <c r="I460" s="67">
        <f>G460*I461/100</f>
        <v>274.176</v>
      </c>
      <c r="J460" s="67">
        <f>H460*J461/100</f>
        <v>274.176</v>
      </c>
      <c r="K460" s="67">
        <f>I460*K461/100</f>
        <v>274.176</v>
      </c>
    </row>
    <row r="461" spans="1:11" ht="12.75">
      <c r="A461" s="12" t="s">
        <v>37</v>
      </c>
      <c r="B461" s="2" t="s">
        <v>39</v>
      </c>
      <c r="C461" s="64"/>
      <c r="D461" s="64">
        <v>85</v>
      </c>
      <c r="E461" s="64">
        <v>89.6</v>
      </c>
      <c r="F461" s="64">
        <v>100</v>
      </c>
      <c r="G461" s="64">
        <v>100</v>
      </c>
      <c r="H461" s="64">
        <v>100</v>
      </c>
      <c r="I461" s="64">
        <v>100</v>
      </c>
      <c r="J461" s="64">
        <v>100</v>
      </c>
      <c r="K461" s="64">
        <v>100</v>
      </c>
    </row>
    <row r="462" spans="1:11" ht="12.75">
      <c r="A462" s="12" t="s">
        <v>38</v>
      </c>
      <c r="B462" s="2" t="s">
        <v>35</v>
      </c>
      <c r="C462" s="67">
        <v>360</v>
      </c>
      <c r="D462" s="67">
        <v>338</v>
      </c>
      <c r="E462" s="67">
        <v>303</v>
      </c>
      <c r="F462" s="67">
        <v>315</v>
      </c>
      <c r="G462" s="67">
        <v>315</v>
      </c>
      <c r="H462" s="67">
        <v>328</v>
      </c>
      <c r="I462" s="67">
        <v>328</v>
      </c>
      <c r="J462" s="67">
        <v>341</v>
      </c>
      <c r="K462" s="67">
        <v>341</v>
      </c>
    </row>
    <row r="463" spans="1:11" ht="12.75" customHeight="1" hidden="1">
      <c r="A463" s="69" t="s">
        <v>142</v>
      </c>
      <c r="B463" s="2"/>
      <c r="C463" s="12"/>
      <c r="D463" s="12"/>
      <c r="E463" s="12"/>
      <c r="F463" s="68"/>
      <c r="G463" s="68"/>
      <c r="H463" s="68"/>
      <c r="I463" s="68"/>
      <c r="J463" s="68"/>
      <c r="K463" s="68"/>
    </row>
    <row r="464" spans="1:11" ht="10.5" customHeight="1" hidden="1">
      <c r="A464" s="68" t="s">
        <v>87</v>
      </c>
      <c r="B464" s="2" t="s">
        <v>35</v>
      </c>
      <c r="C464" s="31"/>
      <c r="D464" s="31"/>
      <c r="E464" s="31"/>
      <c r="F464" s="81"/>
      <c r="G464" s="81"/>
      <c r="H464" s="81"/>
      <c r="I464" s="81"/>
      <c r="J464" s="81"/>
      <c r="K464" s="81"/>
    </row>
    <row r="465" spans="1:11" ht="12.75" customHeight="1" hidden="1">
      <c r="A465" s="68" t="s">
        <v>116</v>
      </c>
      <c r="B465" s="2" t="s">
        <v>39</v>
      </c>
      <c r="C465" s="12"/>
      <c r="D465" s="12"/>
      <c r="E465" s="12"/>
      <c r="F465" s="68"/>
      <c r="G465" s="68"/>
      <c r="H465" s="68"/>
      <c r="I465" s="68"/>
      <c r="J465" s="68"/>
      <c r="K465" s="68"/>
    </row>
    <row r="466" spans="1:11" ht="12.75" customHeight="1" hidden="1">
      <c r="A466" s="68" t="s">
        <v>117</v>
      </c>
      <c r="B466" s="2" t="s">
        <v>35</v>
      </c>
      <c r="C466" s="12"/>
      <c r="D466" s="12"/>
      <c r="E466" s="12"/>
      <c r="F466" s="68"/>
      <c r="G466" s="68"/>
      <c r="H466" s="68"/>
      <c r="I466" s="68"/>
      <c r="J466" s="68"/>
      <c r="K466" s="68"/>
    </row>
    <row r="467" spans="1:11" ht="12.75" customHeight="1" hidden="1">
      <c r="A467" s="83" t="s">
        <v>112</v>
      </c>
      <c r="B467" s="6"/>
      <c r="C467" s="67"/>
      <c r="D467" s="67"/>
      <c r="E467" s="67"/>
      <c r="F467" s="70"/>
      <c r="G467" s="70"/>
      <c r="H467" s="70"/>
      <c r="I467" s="70"/>
      <c r="J467" s="70"/>
      <c r="K467" s="70"/>
    </row>
    <row r="468" spans="1:11" ht="12.75" customHeight="1" hidden="1">
      <c r="A468" s="65" t="s">
        <v>87</v>
      </c>
      <c r="B468" s="66" t="s">
        <v>67</v>
      </c>
      <c r="C468" s="67"/>
      <c r="D468" s="67"/>
      <c r="E468" s="67"/>
      <c r="F468" s="70"/>
      <c r="G468" s="81"/>
      <c r="H468" s="81"/>
      <c r="I468" s="81"/>
      <c r="J468" s="81"/>
      <c r="K468" s="81"/>
    </row>
    <row r="469" spans="1:11" ht="12.75" customHeight="1" hidden="1">
      <c r="A469" s="68" t="s">
        <v>37</v>
      </c>
      <c r="B469" s="2" t="s">
        <v>39</v>
      </c>
      <c r="C469" s="64"/>
      <c r="D469" s="64"/>
      <c r="E469" s="64"/>
      <c r="F469" s="64"/>
      <c r="G469" s="64"/>
      <c r="H469" s="64"/>
      <c r="I469" s="64"/>
      <c r="J469" s="64"/>
      <c r="K469" s="64"/>
    </row>
    <row r="470" spans="1:11" ht="12.75" customHeight="1" hidden="1">
      <c r="A470" s="68" t="s">
        <v>38</v>
      </c>
      <c r="B470" s="2" t="s">
        <v>67</v>
      </c>
      <c r="C470" s="67"/>
      <c r="D470" s="67"/>
      <c r="E470" s="67"/>
      <c r="F470" s="67"/>
      <c r="G470" s="70"/>
      <c r="H470" s="70"/>
      <c r="I470" s="70"/>
      <c r="J470" s="70"/>
      <c r="K470" s="70"/>
    </row>
    <row r="471" spans="1:11" ht="12.75" customHeight="1" hidden="1">
      <c r="A471" s="84" t="s">
        <v>112</v>
      </c>
      <c r="B471" s="6"/>
      <c r="C471" s="67"/>
      <c r="D471" s="67"/>
      <c r="E471" s="67"/>
      <c r="F471" s="70"/>
      <c r="G471" s="70"/>
      <c r="H471" s="70"/>
      <c r="I471" s="70"/>
      <c r="J471" s="70"/>
      <c r="K471" s="70"/>
    </row>
    <row r="472" spans="1:11" ht="12.75" customHeight="1" hidden="1">
      <c r="A472" s="65" t="s">
        <v>87</v>
      </c>
      <c r="B472" s="66" t="s">
        <v>67</v>
      </c>
      <c r="C472" s="67"/>
      <c r="D472" s="67"/>
      <c r="E472" s="67"/>
      <c r="F472" s="70"/>
      <c r="G472" s="70"/>
      <c r="H472" s="70"/>
      <c r="I472" s="70"/>
      <c r="J472" s="70"/>
      <c r="K472" s="70"/>
    </row>
    <row r="473" spans="1:11" ht="12.75" customHeight="1" hidden="1">
      <c r="A473" s="68" t="s">
        <v>37</v>
      </c>
      <c r="B473" s="2" t="s">
        <v>39</v>
      </c>
      <c r="C473" s="64"/>
      <c r="D473" s="64"/>
      <c r="E473" s="64"/>
      <c r="F473" s="64"/>
      <c r="G473" s="64"/>
      <c r="H473" s="64"/>
      <c r="I473" s="64"/>
      <c r="J473" s="64"/>
      <c r="K473" s="64"/>
    </row>
    <row r="474" spans="1:11" ht="12.75" customHeight="1" hidden="1">
      <c r="A474" s="68" t="s">
        <v>38</v>
      </c>
      <c r="B474" s="2" t="s">
        <v>67</v>
      </c>
      <c r="C474" s="67"/>
      <c r="D474" s="67"/>
      <c r="E474" s="67"/>
      <c r="F474" s="70"/>
      <c r="G474" s="70"/>
      <c r="H474" s="70"/>
      <c r="I474" s="70"/>
      <c r="J474" s="70"/>
      <c r="K474" s="70"/>
    </row>
    <row r="475" spans="1:11" ht="12.75" customHeight="1" hidden="1">
      <c r="A475" s="127" t="s">
        <v>131</v>
      </c>
      <c r="B475" s="127"/>
      <c r="C475" s="67"/>
      <c r="D475" s="67"/>
      <c r="E475" s="67"/>
      <c r="F475" s="70"/>
      <c r="G475" s="70"/>
      <c r="H475" s="70"/>
      <c r="I475" s="70"/>
      <c r="J475" s="70"/>
      <c r="K475" s="70"/>
    </row>
    <row r="476" spans="1:11" ht="12.75" customHeight="1" hidden="1">
      <c r="A476" s="65" t="s">
        <v>87</v>
      </c>
      <c r="B476" s="66" t="s">
        <v>67</v>
      </c>
      <c r="C476" s="67"/>
      <c r="D476" s="67"/>
      <c r="E476" s="67"/>
      <c r="F476" s="70"/>
      <c r="G476" s="70"/>
      <c r="H476" s="70"/>
      <c r="I476" s="70"/>
      <c r="J476" s="70"/>
      <c r="K476" s="70"/>
    </row>
    <row r="477" spans="1:11" ht="12.75" customHeight="1" hidden="1">
      <c r="A477" s="68" t="s">
        <v>37</v>
      </c>
      <c r="B477" s="2" t="s">
        <v>39</v>
      </c>
      <c r="C477" s="64"/>
      <c r="D477" s="64"/>
      <c r="E477" s="64"/>
      <c r="F477" s="64"/>
      <c r="G477" s="64"/>
      <c r="H477" s="64"/>
      <c r="I477" s="64"/>
      <c r="J477" s="64"/>
      <c r="K477" s="64"/>
    </row>
    <row r="478" spans="1:11" ht="12.75" customHeight="1" hidden="1">
      <c r="A478" s="68" t="s">
        <v>38</v>
      </c>
      <c r="B478" s="2" t="s">
        <v>67</v>
      </c>
      <c r="C478" s="67"/>
      <c r="D478" s="67"/>
      <c r="E478" s="67"/>
      <c r="F478" s="70"/>
      <c r="G478" s="70"/>
      <c r="H478" s="70"/>
      <c r="I478" s="70"/>
      <c r="J478" s="70"/>
      <c r="K478" s="70"/>
    </row>
    <row r="479" spans="1:11" ht="25.5" customHeight="1" hidden="1">
      <c r="A479" s="80" t="s">
        <v>36</v>
      </c>
      <c r="B479" s="2"/>
      <c r="C479" s="67"/>
      <c r="D479" s="67"/>
      <c r="E479" s="67"/>
      <c r="F479" s="70"/>
      <c r="G479" s="70"/>
      <c r="H479" s="70"/>
      <c r="I479" s="70"/>
      <c r="J479" s="70"/>
      <c r="K479" s="70"/>
    </row>
    <row r="480" spans="1:11" ht="12.75" customHeight="1" hidden="1">
      <c r="A480" s="78" t="s">
        <v>125</v>
      </c>
      <c r="B480" s="78"/>
      <c r="C480" s="67"/>
      <c r="D480" s="67"/>
      <c r="E480" s="67"/>
      <c r="F480" s="70"/>
      <c r="G480" s="70"/>
      <c r="H480" s="70"/>
      <c r="I480" s="70"/>
      <c r="J480" s="70"/>
      <c r="K480" s="70"/>
    </row>
    <row r="481" spans="1:11" ht="12.75" customHeight="1" hidden="1">
      <c r="A481" s="65" t="s">
        <v>87</v>
      </c>
      <c r="B481" s="66" t="s">
        <v>67</v>
      </c>
      <c r="C481" s="67"/>
      <c r="D481" s="67"/>
      <c r="E481" s="67"/>
      <c r="F481" s="70"/>
      <c r="G481" s="70"/>
      <c r="H481" s="70"/>
      <c r="I481" s="70"/>
      <c r="J481" s="70"/>
      <c r="K481" s="70"/>
    </row>
    <row r="482" spans="1:11" ht="12.75" customHeight="1" hidden="1">
      <c r="A482" s="68" t="s">
        <v>37</v>
      </c>
      <c r="B482" s="2" t="s">
        <v>39</v>
      </c>
      <c r="C482" s="64"/>
      <c r="D482" s="64"/>
      <c r="E482" s="64"/>
      <c r="F482" s="64"/>
      <c r="G482" s="64"/>
      <c r="H482" s="64"/>
      <c r="I482" s="64"/>
      <c r="J482" s="64"/>
      <c r="K482" s="64"/>
    </row>
    <row r="483" spans="1:11" ht="12.75" customHeight="1" hidden="1">
      <c r="A483" s="68" t="s">
        <v>38</v>
      </c>
      <c r="B483" s="2" t="s">
        <v>35</v>
      </c>
      <c r="C483" s="67"/>
      <c r="D483" s="67"/>
      <c r="E483" s="67"/>
      <c r="F483" s="70"/>
      <c r="G483" s="70"/>
      <c r="H483" s="70"/>
      <c r="I483" s="70"/>
      <c r="J483" s="70"/>
      <c r="K483" s="70"/>
    </row>
    <row r="484" spans="1:11" ht="25.5" customHeight="1" hidden="1">
      <c r="A484" s="80" t="s">
        <v>36</v>
      </c>
      <c r="B484" s="2"/>
      <c r="C484" s="67"/>
      <c r="D484" s="67"/>
      <c r="E484" s="67"/>
      <c r="F484" s="70"/>
      <c r="G484" s="70"/>
      <c r="H484" s="70"/>
      <c r="I484" s="70"/>
      <c r="J484" s="70"/>
      <c r="K484" s="70"/>
    </row>
    <row r="485" spans="1:11" ht="12.75" customHeight="1" hidden="1">
      <c r="A485" s="127" t="s">
        <v>79</v>
      </c>
      <c r="B485" s="127"/>
      <c r="C485" s="67"/>
      <c r="D485" s="67"/>
      <c r="E485" s="67"/>
      <c r="F485" s="70"/>
      <c r="G485" s="70"/>
      <c r="H485" s="70"/>
      <c r="I485" s="70"/>
      <c r="J485" s="70"/>
      <c r="K485" s="70"/>
    </row>
    <row r="486" spans="1:11" ht="12.75" customHeight="1" hidden="1">
      <c r="A486" s="65" t="s">
        <v>87</v>
      </c>
      <c r="B486" s="66" t="s">
        <v>67</v>
      </c>
      <c r="C486" s="67"/>
      <c r="D486" s="67"/>
      <c r="E486" s="67"/>
      <c r="F486" s="70"/>
      <c r="G486" s="70"/>
      <c r="H486" s="70"/>
      <c r="I486" s="70"/>
      <c r="J486" s="70"/>
      <c r="K486" s="70"/>
    </row>
    <row r="487" spans="1:11" ht="12.75" customHeight="1" hidden="1">
      <c r="A487" s="68" t="s">
        <v>37</v>
      </c>
      <c r="B487" s="2" t="s">
        <v>39</v>
      </c>
      <c r="C487" s="64"/>
      <c r="D487" s="64"/>
      <c r="E487" s="64"/>
      <c r="F487" s="64"/>
      <c r="G487" s="64"/>
      <c r="H487" s="64"/>
      <c r="I487" s="64"/>
      <c r="J487" s="64"/>
      <c r="K487" s="64"/>
    </row>
    <row r="488" spans="1:11" ht="12.75" customHeight="1" hidden="1">
      <c r="A488" s="68" t="s">
        <v>38</v>
      </c>
      <c r="B488" s="2" t="s">
        <v>35</v>
      </c>
      <c r="C488" s="67"/>
      <c r="D488" s="67"/>
      <c r="E488" s="67"/>
      <c r="F488" s="70"/>
      <c r="G488" s="70"/>
      <c r="H488" s="70"/>
      <c r="I488" s="70"/>
      <c r="J488" s="70"/>
      <c r="K488" s="70"/>
    </row>
    <row r="489" spans="1:11" ht="25.5" customHeight="1" hidden="1">
      <c r="A489" s="80" t="s">
        <v>36</v>
      </c>
      <c r="B489" s="6"/>
      <c r="C489" s="67"/>
      <c r="D489" s="67"/>
      <c r="E489" s="67"/>
      <c r="F489" s="70"/>
      <c r="G489" s="70"/>
      <c r="H489" s="70"/>
      <c r="I489" s="70"/>
      <c r="J489" s="70"/>
      <c r="K489" s="70"/>
    </row>
    <row r="490" spans="1:11" ht="12.75" customHeight="1" hidden="1">
      <c r="A490" s="69" t="s">
        <v>143</v>
      </c>
      <c r="B490" s="2"/>
      <c r="C490" s="67"/>
      <c r="D490" s="67"/>
      <c r="E490" s="67"/>
      <c r="F490" s="67"/>
      <c r="G490" s="67"/>
      <c r="H490" s="67"/>
      <c r="I490" s="67"/>
      <c r="J490" s="67"/>
      <c r="K490" s="67"/>
    </row>
    <row r="491" spans="1:11" ht="12.75" customHeight="1" hidden="1">
      <c r="A491" s="12" t="s">
        <v>87</v>
      </c>
      <c r="B491" s="2" t="s">
        <v>35</v>
      </c>
      <c r="C491" s="67">
        <v>0</v>
      </c>
      <c r="D491" s="67">
        <v>0</v>
      </c>
      <c r="E491" s="67"/>
      <c r="F491" s="67"/>
      <c r="G491" s="67"/>
      <c r="H491" s="67"/>
      <c r="I491" s="67"/>
      <c r="J491" s="67"/>
      <c r="K491" s="67"/>
    </row>
    <row r="492" spans="1:11" ht="12.75" customHeight="1" hidden="1">
      <c r="A492" s="12" t="s">
        <v>116</v>
      </c>
      <c r="B492" s="2" t="s">
        <v>39</v>
      </c>
      <c r="C492" s="64"/>
      <c r="D492" s="64"/>
      <c r="E492" s="64"/>
      <c r="F492" s="81"/>
      <c r="G492" s="68"/>
      <c r="H492" s="68"/>
      <c r="I492" s="68"/>
      <c r="J492" s="68"/>
      <c r="K492" s="68"/>
    </row>
    <row r="493" spans="1:11" ht="12.75" customHeight="1" hidden="1">
      <c r="A493" s="12" t="s">
        <v>117</v>
      </c>
      <c r="B493" s="2" t="s">
        <v>35</v>
      </c>
      <c r="C493" s="67">
        <v>0</v>
      </c>
      <c r="D493" s="67">
        <v>0</v>
      </c>
      <c r="E493" s="67"/>
      <c r="F493" s="67"/>
      <c r="G493" s="67"/>
      <c r="H493" s="67"/>
      <c r="I493" s="67"/>
      <c r="J493" s="67"/>
      <c r="K493" s="67"/>
    </row>
    <row r="494" spans="1:11" ht="68.25" customHeight="1">
      <c r="A494" s="9" t="s">
        <v>100</v>
      </c>
      <c r="B494" s="6"/>
      <c r="C494" s="67"/>
      <c r="D494" s="13"/>
      <c r="E494" s="13"/>
      <c r="F494" s="13"/>
      <c r="G494" s="13"/>
      <c r="H494" s="13"/>
      <c r="I494" s="13"/>
      <c r="J494" s="13"/>
      <c r="K494" s="13"/>
    </row>
    <row r="495" spans="1:11" ht="12.75">
      <c r="A495" s="91" t="s">
        <v>87</v>
      </c>
      <c r="B495" s="25" t="s">
        <v>67</v>
      </c>
      <c r="C495" s="67">
        <f>C499+C505</f>
        <v>644215</v>
      </c>
      <c r="D495" s="67">
        <f aca="true" t="shared" si="76" ref="D495:K495">D499+D505</f>
        <v>644215</v>
      </c>
      <c r="E495" s="67">
        <f t="shared" si="76"/>
        <v>675781.5349999999</v>
      </c>
      <c r="F495" s="67">
        <f t="shared" si="76"/>
        <v>691324.510305</v>
      </c>
      <c r="G495" s="67">
        <f t="shared" si="76"/>
        <v>691324.510305</v>
      </c>
      <c r="H495" s="67">
        <f t="shared" si="76"/>
        <v>699620.4044286599</v>
      </c>
      <c r="I495" s="67">
        <f t="shared" si="76"/>
        <v>699620.4044286599</v>
      </c>
      <c r="J495" s="67">
        <f t="shared" si="76"/>
        <v>727605.2206058064</v>
      </c>
      <c r="K495" s="67">
        <f t="shared" si="76"/>
        <v>727605.2206058064</v>
      </c>
    </row>
    <row r="496" spans="1:11" ht="12.75">
      <c r="A496" s="12" t="s">
        <v>37</v>
      </c>
      <c r="B496" s="2" t="s">
        <v>39</v>
      </c>
      <c r="C496" s="67"/>
      <c r="D496" s="67">
        <f>D495*100/C495</f>
        <v>100</v>
      </c>
      <c r="E496" s="67">
        <f>E495*100/D495</f>
        <v>104.89999999999998</v>
      </c>
      <c r="F496" s="67">
        <f>F495*100/E495</f>
        <v>102.30000000000001</v>
      </c>
      <c r="G496" s="67">
        <f>G495*100/E495</f>
        <v>102.30000000000001</v>
      </c>
      <c r="H496" s="67">
        <f>H495*100/F495</f>
        <v>101.2</v>
      </c>
      <c r="I496" s="67">
        <f>I495*100/G495</f>
        <v>101.2</v>
      </c>
      <c r="J496" s="67">
        <f>J495*100/H495</f>
        <v>104.00000000000001</v>
      </c>
      <c r="K496" s="67">
        <f>K495*100/I495</f>
        <v>104.00000000000001</v>
      </c>
    </row>
    <row r="497" spans="1:11" ht="12.75">
      <c r="A497" s="12" t="s">
        <v>38</v>
      </c>
      <c r="B497" s="2" t="s">
        <v>67</v>
      </c>
      <c r="C497" s="67">
        <f>C501+C507</f>
        <v>644215</v>
      </c>
      <c r="D497" s="67">
        <f aca="true" t="shared" si="77" ref="D497:K497">D501+D507</f>
        <v>664426.4199999999</v>
      </c>
      <c r="E497" s="67">
        <f t="shared" si="77"/>
        <v>722018.8866999999</v>
      </c>
      <c r="F497" s="67">
        <f t="shared" si="77"/>
        <v>754984.668417864</v>
      </c>
      <c r="G497" s="67">
        <f t="shared" si="77"/>
        <v>754984.668417864</v>
      </c>
      <c r="H497" s="67">
        <f t="shared" si="77"/>
        <v>781237.0397044334</v>
      </c>
      <c r="I497" s="67">
        <f t="shared" si="77"/>
        <v>781237.0397044334</v>
      </c>
      <c r="J497" s="67">
        <f t="shared" si="77"/>
        <v>831144.2950563153</v>
      </c>
      <c r="K497" s="67">
        <f t="shared" si="77"/>
        <v>831144.2950563153</v>
      </c>
    </row>
    <row r="498" spans="1:11" ht="12.75">
      <c r="A498" s="124" t="s">
        <v>105</v>
      </c>
      <c r="B498" s="125"/>
      <c r="C498" s="67"/>
      <c r="D498" s="13"/>
      <c r="E498" s="13"/>
      <c r="F498" s="13"/>
      <c r="G498" s="13"/>
      <c r="H498" s="13"/>
      <c r="I498" s="13"/>
      <c r="J498" s="13"/>
      <c r="K498" s="13"/>
    </row>
    <row r="499" spans="1:11" ht="12.75">
      <c r="A499" s="91" t="s">
        <v>87</v>
      </c>
      <c r="B499" s="25" t="s">
        <v>67</v>
      </c>
      <c r="C499" s="64">
        <f>C501</f>
        <v>350000</v>
      </c>
      <c r="D499" s="64">
        <f>C499*D500/100</f>
        <v>350000</v>
      </c>
      <c r="E499" s="64">
        <f>D499*E500/100</f>
        <v>367150</v>
      </c>
      <c r="F499" s="64">
        <f>E499*F500/100</f>
        <v>375594.45</v>
      </c>
      <c r="G499" s="64">
        <f>E499*G500/100</f>
        <v>375594.45</v>
      </c>
      <c r="H499" s="64">
        <f>F499*H500/100</f>
        <v>380101.58340000006</v>
      </c>
      <c r="I499" s="64">
        <f>G499*I500/100</f>
        <v>380101.58340000006</v>
      </c>
      <c r="J499" s="64">
        <f>H499*J500/100</f>
        <v>395305.646736</v>
      </c>
      <c r="K499" s="64">
        <f>I499*K500/100</f>
        <v>395305.646736</v>
      </c>
    </row>
    <row r="500" spans="1:11" ht="12.75">
      <c r="A500" s="12" t="s">
        <v>37</v>
      </c>
      <c r="B500" s="2" t="s">
        <v>39</v>
      </c>
      <c r="C500" s="67"/>
      <c r="D500" s="67">
        <v>100</v>
      </c>
      <c r="E500" s="67">
        <v>104.9</v>
      </c>
      <c r="F500" s="70">
        <v>102.3</v>
      </c>
      <c r="G500" s="70">
        <v>102.3</v>
      </c>
      <c r="H500" s="70">
        <v>101.2</v>
      </c>
      <c r="I500" s="70">
        <v>101.2</v>
      </c>
      <c r="J500" s="70">
        <v>104</v>
      </c>
      <c r="K500" s="70">
        <v>104</v>
      </c>
    </row>
    <row r="501" spans="1:11" ht="12.75">
      <c r="A501" s="12" t="s">
        <v>38</v>
      </c>
      <c r="B501" s="2" t="s">
        <v>67</v>
      </c>
      <c r="C501" s="64">
        <v>350000</v>
      </c>
      <c r="D501" s="64">
        <f>C501*D502*D500/10000</f>
        <v>367850</v>
      </c>
      <c r="E501" s="64">
        <f>D501*E502*E500/10000</f>
        <v>400537.8867</v>
      </c>
      <c r="F501" s="64">
        <f>E501*F502*F500/10000</f>
        <v>426140.26841786393</v>
      </c>
      <c r="G501" s="64">
        <f>E501*G502*G500/10000</f>
        <v>426140.26841786393</v>
      </c>
      <c r="H501" s="64">
        <f>F501*H502*H500/10000</f>
        <v>448504.1097044334</v>
      </c>
      <c r="I501" s="64">
        <f>G501*I502*I500/10000</f>
        <v>448504.1097044334</v>
      </c>
      <c r="J501" s="64">
        <f>H501*J502*J500/10000</f>
        <v>485102.04505631526</v>
      </c>
      <c r="K501" s="64">
        <f>I501*K502*K500/10000</f>
        <v>485102.04505631526</v>
      </c>
    </row>
    <row r="502" spans="1:11" ht="12.75">
      <c r="A502" s="12" t="s">
        <v>108</v>
      </c>
      <c r="B502" s="2" t="s">
        <v>39</v>
      </c>
      <c r="C502" s="67"/>
      <c r="D502" s="13">
        <v>105.1</v>
      </c>
      <c r="E502" s="13">
        <v>103.8</v>
      </c>
      <c r="F502" s="13">
        <v>104</v>
      </c>
      <c r="G502" s="13">
        <v>104</v>
      </c>
      <c r="H502" s="13">
        <v>104</v>
      </c>
      <c r="I502" s="13">
        <v>104</v>
      </c>
      <c r="J502" s="13">
        <v>104</v>
      </c>
      <c r="K502" s="13">
        <v>104</v>
      </c>
    </row>
    <row r="503" spans="1:11" ht="25.5">
      <c r="A503" s="2" t="s">
        <v>36</v>
      </c>
      <c r="B503" s="2"/>
      <c r="C503" s="67"/>
      <c r="D503" s="13"/>
      <c r="E503" s="13"/>
      <c r="F503" s="13"/>
      <c r="G503" s="13"/>
      <c r="H503" s="13"/>
      <c r="I503" s="13"/>
      <c r="J503" s="13"/>
      <c r="K503" s="13"/>
    </row>
    <row r="504" spans="1:11" ht="12.75">
      <c r="A504" s="124" t="s">
        <v>79</v>
      </c>
      <c r="B504" s="125"/>
      <c r="C504" s="67"/>
      <c r="D504" s="13"/>
      <c r="E504" s="13"/>
      <c r="F504" s="13"/>
      <c r="G504" s="13"/>
      <c r="H504" s="13"/>
      <c r="I504" s="13"/>
      <c r="J504" s="13"/>
      <c r="K504" s="13"/>
    </row>
    <row r="505" spans="1:11" ht="12.75">
      <c r="A505" s="91" t="s">
        <v>87</v>
      </c>
      <c r="B505" s="25" t="s">
        <v>67</v>
      </c>
      <c r="C505" s="67">
        <f>C511</f>
        <v>294215</v>
      </c>
      <c r="D505" s="67">
        <f>D511</f>
        <v>294215</v>
      </c>
      <c r="E505" s="67">
        <f aca="true" t="shared" si="78" ref="E505:K505">E511</f>
        <v>308631.535</v>
      </c>
      <c r="F505" s="67">
        <f t="shared" si="78"/>
        <v>315730.06030499993</v>
      </c>
      <c r="G505" s="67">
        <f t="shared" si="78"/>
        <v>315730.06030499993</v>
      </c>
      <c r="H505" s="67">
        <f t="shared" si="78"/>
        <v>319518.82102865994</v>
      </c>
      <c r="I505" s="67">
        <f t="shared" si="78"/>
        <v>319518.82102865994</v>
      </c>
      <c r="J505" s="67">
        <f t="shared" si="78"/>
        <v>332299.57386980637</v>
      </c>
      <c r="K505" s="67">
        <f t="shared" si="78"/>
        <v>332299.57386980637</v>
      </c>
    </row>
    <row r="506" spans="1:11" ht="12.75">
      <c r="A506" s="12" t="s">
        <v>37</v>
      </c>
      <c r="B506" s="2" t="s">
        <v>39</v>
      </c>
      <c r="C506" s="67"/>
      <c r="D506" s="13">
        <f>D505*100/C505</f>
        <v>100</v>
      </c>
      <c r="E506" s="13">
        <f>E505*100/D505</f>
        <v>104.89999999999999</v>
      </c>
      <c r="F506" s="13">
        <f>F505*100/E505</f>
        <v>102.3</v>
      </c>
      <c r="G506" s="13">
        <f>G505*100/E505</f>
        <v>102.3</v>
      </c>
      <c r="H506" s="13">
        <f>H505*100/F505</f>
        <v>101.2</v>
      </c>
      <c r="I506" s="13">
        <f>I505*100/G505</f>
        <v>101.2</v>
      </c>
      <c r="J506" s="13">
        <f>J505*100/H505</f>
        <v>104.00000000000001</v>
      </c>
      <c r="K506" s="13">
        <f>K505*100/I505</f>
        <v>104.00000000000001</v>
      </c>
    </row>
    <row r="507" spans="1:11" ht="12.75">
      <c r="A507" s="12" t="s">
        <v>38</v>
      </c>
      <c r="B507" s="2" t="s">
        <v>35</v>
      </c>
      <c r="C507" s="67">
        <f>C513</f>
        <v>294215</v>
      </c>
      <c r="D507" s="67">
        <f>D513</f>
        <v>296576.42</v>
      </c>
      <c r="E507" s="67">
        <f aca="true" t="shared" si="79" ref="E507:K507">E513</f>
        <v>321481</v>
      </c>
      <c r="F507" s="67">
        <f t="shared" si="79"/>
        <v>328844.4</v>
      </c>
      <c r="G507" s="67">
        <f t="shared" si="79"/>
        <v>328844.4</v>
      </c>
      <c r="H507" s="67">
        <f t="shared" si="79"/>
        <v>332732.93</v>
      </c>
      <c r="I507" s="67">
        <f t="shared" si="79"/>
        <v>332732.93</v>
      </c>
      <c r="J507" s="67">
        <f t="shared" si="79"/>
        <v>346042.25</v>
      </c>
      <c r="K507" s="67">
        <f t="shared" si="79"/>
        <v>346042.25</v>
      </c>
    </row>
    <row r="508" spans="1:11" ht="12.75">
      <c r="A508" s="12" t="s">
        <v>108</v>
      </c>
      <c r="B508" s="2"/>
      <c r="C508" s="67"/>
      <c r="D508" s="13"/>
      <c r="E508" s="13"/>
      <c r="F508" s="13"/>
      <c r="G508" s="13"/>
      <c r="H508" s="13"/>
      <c r="I508" s="13"/>
      <c r="J508" s="13"/>
      <c r="K508" s="13"/>
    </row>
    <row r="509" spans="1:11" ht="25.5">
      <c r="A509" s="2" t="s">
        <v>36</v>
      </c>
      <c r="B509" s="6"/>
      <c r="C509" s="67"/>
      <c r="D509" s="13"/>
      <c r="E509" s="13"/>
      <c r="F509" s="13"/>
      <c r="G509" s="13"/>
      <c r="H509" s="13"/>
      <c r="I509" s="13"/>
      <c r="J509" s="13"/>
      <c r="K509" s="13"/>
    </row>
    <row r="510" spans="1:11" ht="12.75">
      <c r="A510" s="69" t="s">
        <v>144</v>
      </c>
      <c r="B510" s="2"/>
      <c r="C510" s="67"/>
      <c r="D510" s="67"/>
      <c r="E510" s="67"/>
      <c r="F510" s="70"/>
      <c r="G510" s="70"/>
      <c r="H510" s="70"/>
      <c r="I510" s="70"/>
      <c r="J510" s="70"/>
      <c r="K510" s="70"/>
    </row>
    <row r="511" spans="1:11" ht="12.75">
      <c r="A511" s="68" t="s">
        <v>87</v>
      </c>
      <c r="B511" s="2" t="s">
        <v>35</v>
      </c>
      <c r="C511" s="67">
        <f>C513</f>
        <v>294215</v>
      </c>
      <c r="D511" s="67">
        <f>C511*D512/100</f>
        <v>294215</v>
      </c>
      <c r="E511" s="67">
        <f>D511*E512/100</f>
        <v>308631.535</v>
      </c>
      <c r="F511" s="67">
        <f>E511*F512/100</f>
        <v>315730.06030499993</v>
      </c>
      <c r="G511" s="67">
        <f>E511*G512/100</f>
        <v>315730.06030499993</v>
      </c>
      <c r="H511" s="67">
        <f>F511*H512/100</f>
        <v>319518.82102865994</v>
      </c>
      <c r="I511" s="67">
        <f>G511*I512/100</f>
        <v>319518.82102865994</v>
      </c>
      <c r="J511" s="67">
        <f>H511*J512/100</f>
        <v>332299.57386980637</v>
      </c>
      <c r="K511" s="67">
        <f>I511*K512/100</f>
        <v>332299.57386980637</v>
      </c>
    </row>
    <row r="512" spans="1:11" ht="12.75">
      <c r="A512" s="68" t="s">
        <v>116</v>
      </c>
      <c r="B512" s="2" t="s">
        <v>39</v>
      </c>
      <c r="C512" s="67"/>
      <c r="D512" s="67">
        <v>100</v>
      </c>
      <c r="E512" s="67">
        <v>104.9</v>
      </c>
      <c r="F512" s="70">
        <v>102.3</v>
      </c>
      <c r="G512" s="70">
        <v>102.3</v>
      </c>
      <c r="H512" s="70">
        <v>101.2</v>
      </c>
      <c r="I512" s="70">
        <v>101.2</v>
      </c>
      <c r="J512" s="70">
        <v>104</v>
      </c>
      <c r="K512" s="70">
        <v>104</v>
      </c>
    </row>
    <row r="513" spans="1:11" ht="12.75">
      <c r="A513" s="68" t="s">
        <v>117</v>
      </c>
      <c r="B513" s="2" t="s">
        <v>35</v>
      </c>
      <c r="C513" s="67">
        <v>294215</v>
      </c>
      <c r="D513" s="67">
        <v>296576.42</v>
      </c>
      <c r="E513" s="67">
        <v>321481</v>
      </c>
      <c r="F513" s="70">
        <v>328844.4</v>
      </c>
      <c r="G513" s="70">
        <v>328844.4</v>
      </c>
      <c r="H513" s="70">
        <v>332732.93</v>
      </c>
      <c r="I513" s="70">
        <v>332732.93</v>
      </c>
      <c r="J513" s="70">
        <v>346042.25</v>
      </c>
      <c r="K513" s="70">
        <v>346042.25</v>
      </c>
    </row>
    <row r="514" spans="1:11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2.75" customHeight="1" hidden="1">
      <c r="A516" s="130" t="s">
        <v>9</v>
      </c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1:11" ht="13.5" customHeight="1" hidden="1">
      <c r="A517" s="132" t="s">
        <v>33</v>
      </c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</row>
    <row r="518" spans="1:11" ht="12.75" customHeight="1" hidden="1">
      <c r="A518" s="151" t="s">
        <v>0</v>
      </c>
      <c r="B518" s="118" t="s">
        <v>1</v>
      </c>
      <c r="C518" s="134"/>
      <c r="D518" s="135"/>
      <c r="E518" s="46" t="s">
        <v>2</v>
      </c>
      <c r="F518" s="129"/>
      <c r="G518" s="129"/>
      <c r="H518" s="129"/>
      <c r="I518" s="129"/>
      <c r="J518" s="129"/>
      <c r="K518" s="129"/>
    </row>
    <row r="519" spans="1:11" ht="12.75" customHeight="1" hidden="1">
      <c r="A519" s="152"/>
      <c r="B519" s="119"/>
      <c r="C519" s="120" t="s">
        <v>88</v>
      </c>
      <c r="D519" s="120" t="s">
        <v>89</v>
      </c>
      <c r="E519" s="120" t="s">
        <v>90</v>
      </c>
      <c r="F519" s="122" t="s">
        <v>102</v>
      </c>
      <c r="G519" s="123"/>
      <c r="H519" s="122" t="s">
        <v>103</v>
      </c>
      <c r="I519" s="123"/>
      <c r="J519" s="122" t="s">
        <v>104</v>
      </c>
      <c r="K519" s="123"/>
    </row>
    <row r="520" spans="1:11" ht="12.75" customHeight="1" hidden="1">
      <c r="A520" s="152"/>
      <c r="B520" s="119"/>
      <c r="C520" s="121"/>
      <c r="D520" s="121"/>
      <c r="E520" s="121"/>
      <c r="F520" s="4" t="s">
        <v>81</v>
      </c>
      <c r="G520" s="4" t="s">
        <v>82</v>
      </c>
      <c r="H520" s="4" t="s">
        <v>81</v>
      </c>
      <c r="I520" s="4" t="s">
        <v>82</v>
      </c>
      <c r="J520" s="4" t="s">
        <v>81</v>
      </c>
      <c r="K520" s="4" t="s">
        <v>82</v>
      </c>
    </row>
    <row r="521" spans="1:11" ht="12.75" customHeight="1" hidden="1">
      <c r="A521" s="47" t="s">
        <v>10</v>
      </c>
      <c r="B521" s="48" t="s">
        <v>11</v>
      </c>
      <c r="C521" s="47"/>
      <c r="D521" s="47"/>
      <c r="E521" s="47"/>
      <c r="F521" s="47"/>
      <c r="G521" s="49"/>
      <c r="H521" s="49"/>
      <c r="I521" s="49"/>
      <c r="J521" s="49"/>
      <c r="K521" s="49"/>
    </row>
    <row r="522" spans="1:11" ht="12.75" customHeight="1" hidden="1">
      <c r="A522" s="47" t="s">
        <v>73</v>
      </c>
      <c r="B522" s="48" t="s">
        <v>74</v>
      </c>
      <c r="C522" s="47"/>
      <c r="D522" s="47"/>
      <c r="E522" s="47"/>
      <c r="F522" s="47"/>
      <c r="G522" s="49"/>
      <c r="H522" s="49"/>
      <c r="I522" s="49"/>
      <c r="J522" s="49"/>
      <c r="K522" s="49"/>
    </row>
    <row r="523" spans="1:11" ht="12.75" customHeight="1" hidden="1">
      <c r="A523" s="47" t="s">
        <v>12</v>
      </c>
      <c r="B523" s="48" t="s">
        <v>7</v>
      </c>
      <c r="C523" s="47"/>
      <c r="D523" s="47"/>
      <c r="E523" s="47"/>
      <c r="F523" s="47"/>
      <c r="G523" s="47"/>
      <c r="H523" s="47"/>
      <c r="I523" s="47"/>
      <c r="J523" s="47"/>
      <c r="K523" s="47"/>
    </row>
    <row r="524" spans="1:11" ht="12.75" customHeight="1" hidden="1">
      <c r="A524" s="47" t="s">
        <v>75</v>
      </c>
      <c r="B524" s="48" t="s">
        <v>3</v>
      </c>
      <c r="C524" s="47"/>
      <c r="D524" s="47"/>
      <c r="E524" s="47"/>
      <c r="F524" s="47"/>
      <c r="G524" s="47"/>
      <c r="H524" s="47"/>
      <c r="I524" s="47"/>
      <c r="J524" s="47"/>
      <c r="K524" s="47"/>
    </row>
    <row r="525" spans="1:11" ht="12.75" customHeight="1" hidden="1">
      <c r="A525" s="47" t="s">
        <v>6</v>
      </c>
      <c r="B525" s="48" t="s">
        <v>13</v>
      </c>
      <c r="C525" s="47"/>
      <c r="D525" s="47"/>
      <c r="E525" s="47"/>
      <c r="F525" s="47"/>
      <c r="G525" s="47"/>
      <c r="H525" s="47"/>
      <c r="I525" s="47"/>
      <c r="J525" s="47"/>
      <c r="K525" s="47"/>
    </row>
    <row r="526" spans="1:11" ht="12.75" customHeight="1" hidden="1">
      <c r="A526" s="49" t="s">
        <v>50</v>
      </c>
      <c r="B526" s="50" t="s">
        <v>13</v>
      </c>
      <c r="C526" s="47"/>
      <c r="D526" s="47"/>
      <c r="E526" s="47"/>
      <c r="F526" s="47"/>
      <c r="G526" s="47"/>
      <c r="H526" s="47"/>
      <c r="I526" s="47"/>
      <c r="J526" s="47"/>
      <c r="K526" s="47"/>
    </row>
    <row r="527" spans="1:11" ht="12.75" customHeight="1" hidden="1">
      <c r="A527" s="47" t="s">
        <v>14</v>
      </c>
      <c r="B527" s="48" t="s">
        <v>3</v>
      </c>
      <c r="C527" s="47"/>
      <c r="D527" s="47"/>
      <c r="E527" s="47"/>
      <c r="F527" s="47"/>
      <c r="G527" s="47"/>
      <c r="H527" s="47"/>
      <c r="I527" s="47"/>
      <c r="J527" s="47"/>
      <c r="K527" s="47"/>
    </row>
    <row r="528" spans="1:11" ht="12.75" customHeight="1" hidden="1">
      <c r="A528" s="47" t="s">
        <v>56</v>
      </c>
      <c r="B528" s="48" t="s">
        <v>57</v>
      </c>
      <c r="C528" s="47"/>
      <c r="D528" s="47"/>
      <c r="E528" s="47"/>
      <c r="F528" s="47"/>
      <c r="G528" s="47"/>
      <c r="H528" s="47"/>
      <c r="I528" s="47"/>
      <c r="J528" s="47"/>
      <c r="K528" s="47"/>
    </row>
    <row r="529" spans="1:11" ht="12.75" customHeight="1" hidden="1">
      <c r="A529" s="47" t="s">
        <v>54</v>
      </c>
      <c r="B529" s="48" t="s">
        <v>55</v>
      </c>
      <c r="C529" s="47"/>
      <c r="D529" s="47"/>
      <c r="E529" s="47"/>
      <c r="F529" s="47"/>
      <c r="G529" s="47"/>
      <c r="H529" s="47"/>
      <c r="I529" s="47"/>
      <c r="J529" s="47"/>
      <c r="K529" s="47"/>
    </row>
    <row r="530" spans="1:11" ht="25.5" customHeight="1" hidden="1">
      <c r="A530" s="51" t="s">
        <v>77</v>
      </c>
      <c r="B530" s="18" t="s">
        <v>59</v>
      </c>
      <c r="C530" s="47"/>
      <c r="D530" s="47"/>
      <c r="E530" s="47"/>
      <c r="F530" s="47"/>
      <c r="G530" s="47"/>
      <c r="H530" s="47"/>
      <c r="I530" s="47"/>
      <c r="J530" s="47"/>
      <c r="K530" s="47"/>
    </row>
    <row r="531" spans="1:11" ht="25.5" customHeight="1" hidden="1">
      <c r="A531" s="52" t="s">
        <v>58</v>
      </c>
      <c r="B531" s="18" t="s">
        <v>59</v>
      </c>
      <c r="C531" s="47"/>
      <c r="D531" s="47"/>
      <c r="E531" s="47"/>
      <c r="F531" s="47"/>
      <c r="G531" s="47"/>
      <c r="H531" s="47"/>
      <c r="I531" s="47"/>
      <c r="J531" s="47"/>
      <c r="K531" s="47"/>
    </row>
    <row r="532" spans="1:11" ht="25.5" customHeight="1" hidden="1">
      <c r="A532" s="53" t="s">
        <v>15</v>
      </c>
      <c r="B532" s="20" t="s">
        <v>16</v>
      </c>
      <c r="C532" s="47"/>
      <c r="D532" s="47"/>
      <c r="E532" s="47"/>
      <c r="F532" s="47"/>
      <c r="G532" s="47"/>
      <c r="H532" s="47"/>
      <c r="I532" s="47"/>
      <c r="J532" s="47"/>
      <c r="K532" s="47"/>
    </row>
    <row r="533" spans="1:11" ht="25.5" customHeight="1" hidden="1">
      <c r="A533" s="53" t="s">
        <v>76</v>
      </c>
      <c r="B533" s="20" t="s">
        <v>16</v>
      </c>
      <c r="C533" s="47"/>
      <c r="D533" s="47"/>
      <c r="E533" s="47"/>
      <c r="F533" s="47"/>
      <c r="G533" s="47"/>
      <c r="H533" s="47"/>
      <c r="I533" s="47"/>
      <c r="J533" s="47"/>
      <c r="K533" s="47"/>
    </row>
    <row r="534" spans="1:11" ht="12.75" customHeight="1" hidden="1">
      <c r="A534" s="53" t="s">
        <v>60</v>
      </c>
      <c r="B534" s="20" t="s">
        <v>16</v>
      </c>
      <c r="C534" s="47"/>
      <c r="D534" s="47"/>
      <c r="E534" s="47"/>
      <c r="F534" s="47"/>
      <c r="G534" s="47"/>
      <c r="H534" s="47"/>
      <c r="I534" s="47"/>
      <c r="J534" s="47"/>
      <c r="K534" s="47"/>
    </row>
    <row r="535" spans="1:11" ht="12.75" customHeight="1" hidden="1">
      <c r="A535" s="47" t="s">
        <v>17</v>
      </c>
      <c r="B535" s="48" t="s">
        <v>5</v>
      </c>
      <c r="C535" s="47"/>
      <c r="D535" s="47"/>
      <c r="E535" s="47"/>
      <c r="F535" s="47"/>
      <c r="G535" s="47"/>
      <c r="H535" s="47"/>
      <c r="I535" s="47"/>
      <c r="J535" s="47"/>
      <c r="K535" s="47"/>
    </row>
    <row r="536" spans="1:11" ht="12.75" customHeight="1" hidden="1">
      <c r="A536" s="47" t="s">
        <v>4</v>
      </c>
      <c r="B536" s="48" t="s">
        <v>5</v>
      </c>
      <c r="C536" s="47"/>
      <c r="D536" s="47"/>
      <c r="E536" s="47"/>
      <c r="F536" s="47"/>
      <c r="G536" s="47"/>
      <c r="H536" s="47"/>
      <c r="I536" s="47"/>
      <c r="J536" s="47"/>
      <c r="K536" s="47"/>
    </row>
    <row r="537" spans="1:11" ht="12.75" customHeight="1" hidden="1">
      <c r="A537" s="47" t="s">
        <v>18</v>
      </c>
      <c r="B537" s="48" t="s">
        <v>5</v>
      </c>
      <c r="C537" s="47"/>
      <c r="D537" s="47"/>
      <c r="E537" s="47"/>
      <c r="F537" s="47"/>
      <c r="G537" s="47"/>
      <c r="H537" s="47"/>
      <c r="I537" s="47"/>
      <c r="J537" s="47"/>
      <c r="K537" s="47"/>
    </row>
    <row r="538" spans="1:11" ht="12.75" customHeight="1" hidden="1">
      <c r="A538" s="47" t="s">
        <v>72</v>
      </c>
      <c r="B538" s="48" t="s">
        <v>5</v>
      </c>
      <c r="C538" s="47"/>
      <c r="D538" s="47"/>
      <c r="E538" s="47"/>
      <c r="F538" s="47"/>
      <c r="G538" s="47"/>
      <c r="H538" s="47"/>
      <c r="I538" s="47"/>
      <c r="J538" s="47"/>
      <c r="K538" s="47"/>
    </row>
    <row r="539" spans="1:11" ht="12.75" customHeight="1" hidden="1">
      <c r="A539" s="47" t="s">
        <v>46</v>
      </c>
      <c r="B539" s="20" t="s">
        <v>57</v>
      </c>
      <c r="C539" s="47"/>
      <c r="D539" s="47"/>
      <c r="E539" s="47"/>
      <c r="F539" s="47"/>
      <c r="G539" s="47"/>
      <c r="H539" s="47"/>
      <c r="I539" s="47"/>
      <c r="J539" s="47"/>
      <c r="K539" s="47"/>
    </row>
    <row r="540" spans="1:11" ht="12.75" customHeight="1" hidden="1">
      <c r="A540" s="49" t="s">
        <v>68</v>
      </c>
      <c r="B540" s="48" t="s">
        <v>69</v>
      </c>
      <c r="C540" s="47"/>
      <c r="D540" s="47"/>
      <c r="E540" s="47"/>
      <c r="F540" s="47"/>
      <c r="G540" s="47"/>
      <c r="H540" s="47"/>
      <c r="I540" s="47"/>
      <c r="J540" s="47"/>
      <c r="K540" s="54"/>
    </row>
    <row r="541" spans="1:11" ht="13.5" customHeight="1" hidden="1">
      <c r="A541" s="140" t="s">
        <v>32</v>
      </c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</row>
    <row r="542" spans="1:11" ht="12.75" customHeight="1" hidden="1">
      <c r="A542" s="47" t="s">
        <v>78</v>
      </c>
      <c r="B542" s="20" t="s">
        <v>19</v>
      </c>
      <c r="C542" s="47"/>
      <c r="D542" s="47"/>
      <c r="E542" s="47"/>
      <c r="F542" s="47"/>
      <c r="G542" s="47"/>
      <c r="H542" s="47"/>
      <c r="I542" s="47"/>
      <c r="J542" s="47"/>
      <c r="K542" s="49"/>
    </row>
    <row r="543" spans="1:11" ht="12.75" customHeight="1" hidden="1">
      <c r="A543" s="47" t="s">
        <v>61</v>
      </c>
      <c r="B543" s="20" t="s">
        <v>19</v>
      </c>
      <c r="C543" s="47"/>
      <c r="D543" s="47"/>
      <c r="E543" s="47"/>
      <c r="F543" s="47"/>
      <c r="G543" s="47"/>
      <c r="H543" s="47"/>
      <c r="I543" s="47"/>
      <c r="J543" s="47"/>
      <c r="K543" s="47"/>
    </row>
    <row r="544" spans="1:11" ht="12.75" customHeight="1" hidden="1">
      <c r="A544" s="47" t="s">
        <v>63</v>
      </c>
      <c r="B544" s="20" t="s">
        <v>19</v>
      </c>
      <c r="C544" s="47"/>
      <c r="D544" s="47"/>
      <c r="E544" s="47"/>
      <c r="F544" s="47"/>
      <c r="G544" s="47"/>
      <c r="H544" s="47"/>
      <c r="I544" s="47"/>
      <c r="J544" s="47"/>
      <c r="K544" s="47"/>
    </row>
    <row r="545" spans="1:11" ht="12.75" customHeight="1" hidden="1">
      <c r="A545" s="47" t="s">
        <v>34</v>
      </c>
      <c r="B545" s="20" t="s">
        <v>19</v>
      </c>
      <c r="C545" s="47"/>
      <c r="D545" s="47"/>
      <c r="E545" s="47"/>
      <c r="F545" s="47"/>
      <c r="G545" s="47"/>
      <c r="H545" s="47"/>
      <c r="I545" s="47"/>
      <c r="J545" s="47"/>
      <c r="K545" s="47"/>
    </row>
    <row r="546" spans="1:11" ht="12.75" customHeight="1" hidden="1">
      <c r="A546" s="47" t="s">
        <v>62</v>
      </c>
      <c r="B546" s="20" t="s">
        <v>19</v>
      </c>
      <c r="C546" s="47"/>
      <c r="D546" s="47"/>
      <c r="E546" s="47"/>
      <c r="F546" s="47"/>
      <c r="G546" s="47"/>
      <c r="H546" s="47"/>
      <c r="I546" s="47"/>
      <c r="J546" s="47"/>
      <c r="K546" s="47"/>
    </row>
    <row r="547" spans="1:11" ht="12.75" customHeight="1" hidden="1">
      <c r="A547" s="47" t="s">
        <v>20</v>
      </c>
      <c r="B547" s="20" t="s">
        <v>19</v>
      </c>
      <c r="C547" s="47"/>
      <c r="D547" s="47"/>
      <c r="E547" s="47"/>
      <c r="F547" s="47"/>
      <c r="G547" s="47"/>
      <c r="H547" s="47"/>
      <c r="I547" s="47"/>
      <c r="J547" s="47"/>
      <c r="K547" s="47"/>
    </row>
    <row r="548" spans="1:11" ht="12.75" customHeight="1" hidden="1">
      <c r="A548" s="47" t="s">
        <v>48</v>
      </c>
      <c r="B548" s="20" t="s">
        <v>19</v>
      </c>
      <c r="C548" s="47"/>
      <c r="D548" s="47"/>
      <c r="E548" s="47"/>
      <c r="F548" s="47"/>
      <c r="G548" s="47"/>
      <c r="H548" s="47"/>
      <c r="I548" s="47"/>
      <c r="J548" s="47"/>
      <c r="K548" s="47"/>
    </row>
    <row r="549" spans="1:11" ht="12.75" customHeight="1" hidden="1">
      <c r="A549" s="47" t="s">
        <v>47</v>
      </c>
      <c r="B549" s="20" t="s">
        <v>19</v>
      </c>
      <c r="C549" s="47"/>
      <c r="D549" s="47"/>
      <c r="E549" s="47"/>
      <c r="F549" s="47"/>
      <c r="G549" s="47"/>
      <c r="H549" s="47"/>
      <c r="I549" s="47"/>
      <c r="J549" s="47"/>
      <c r="K549" s="47"/>
    </row>
    <row r="550" spans="1:11" ht="12.75" customHeight="1" hidden="1">
      <c r="A550" s="47" t="s">
        <v>49</v>
      </c>
      <c r="B550" s="20" t="s">
        <v>19</v>
      </c>
      <c r="C550" s="47"/>
      <c r="D550" s="47"/>
      <c r="E550" s="47"/>
      <c r="F550" s="47"/>
      <c r="G550" s="47"/>
      <c r="H550" s="47"/>
      <c r="I550" s="47"/>
      <c r="J550" s="47"/>
      <c r="K550" s="47"/>
    </row>
    <row r="551" spans="1:11" ht="12.75" customHeight="1" hidden="1">
      <c r="A551" s="47" t="s">
        <v>21</v>
      </c>
      <c r="B551" s="20" t="s">
        <v>19</v>
      </c>
      <c r="C551" s="47"/>
      <c r="D551" s="47"/>
      <c r="E551" s="47"/>
      <c r="F551" s="47"/>
      <c r="G551" s="47"/>
      <c r="H551" s="47"/>
      <c r="I551" s="47"/>
      <c r="J551" s="47"/>
      <c r="K551" s="47"/>
    </row>
    <row r="552" spans="1:11" ht="12.75" customHeight="1" hidden="1">
      <c r="A552" s="47" t="s">
        <v>22</v>
      </c>
      <c r="B552" s="20" t="s">
        <v>19</v>
      </c>
      <c r="C552" s="47"/>
      <c r="D552" s="47"/>
      <c r="E552" s="47"/>
      <c r="F552" s="47"/>
      <c r="G552" s="47"/>
      <c r="H552" s="47"/>
      <c r="I552" s="47"/>
      <c r="J552" s="47"/>
      <c r="K552" s="47"/>
    </row>
    <row r="553" spans="1:11" ht="12.75" customHeight="1" hidden="1">
      <c r="A553" s="47" t="s">
        <v>71</v>
      </c>
      <c r="B553" s="20" t="s">
        <v>23</v>
      </c>
      <c r="C553" s="47"/>
      <c r="D553" s="47"/>
      <c r="E553" s="47"/>
      <c r="F553" s="47"/>
      <c r="G553" s="47"/>
      <c r="H553" s="47"/>
      <c r="I553" s="47"/>
      <c r="J553" s="47"/>
      <c r="K553" s="47"/>
    </row>
    <row r="554" spans="1:11" ht="12.75" customHeight="1" hidden="1">
      <c r="A554" s="47" t="s">
        <v>24</v>
      </c>
      <c r="B554" s="20" t="s">
        <v>19</v>
      </c>
      <c r="C554" s="47"/>
      <c r="D554" s="47"/>
      <c r="E554" s="47"/>
      <c r="F554" s="47"/>
      <c r="G554" s="47"/>
      <c r="H554" s="47"/>
      <c r="I554" s="47"/>
      <c r="J554" s="47"/>
      <c r="K554" s="47"/>
    </row>
    <row r="555" spans="1:11" ht="12.75" customHeight="1" hidden="1">
      <c r="A555" s="47" t="s">
        <v>25</v>
      </c>
      <c r="B555" s="20" t="s">
        <v>19</v>
      </c>
      <c r="C555" s="47"/>
      <c r="D555" s="47"/>
      <c r="E555" s="47"/>
      <c r="F555" s="47"/>
      <c r="G555" s="47"/>
      <c r="H555" s="47"/>
      <c r="I555" s="47"/>
      <c r="J555" s="47"/>
      <c r="K555" s="47"/>
    </row>
    <row r="556" spans="1:11" ht="12.75" customHeight="1" hidden="1">
      <c r="A556" s="47" t="s">
        <v>44</v>
      </c>
      <c r="B556" s="20" t="s">
        <v>19</v>
      </c>
      <c r="C556" s="47"/>
      <c r="D556" s="47"/>
      <c r="E556" s="47"/>
      <c r="F556" s="47"/>
      <c r="G556" s="47"/>
      <c r="H556" s="47"/>
      <c r="I556" s="47"/>
      <c r="J556" s="47"/>
      <c r="K556" s="47"/>
    </row>
    <row r="557" spans="1:11" ht="12.75" customHeight="1" hidden="1">
      <c r="A557" s="47" t="s">
        <v>43</v>
      </c>
      <c r="B557" s="20" t="s">
        <v>19</v>
      </c>
      <c r="C557" s="47"/>
      <c r="D557" s="47"/>
      <c r="E557" s="47"/>
      <c r="F557" s="47"/>
      <c r="G557" s="47"/>
      <c r="H557" s="47"/>
      <c r="I557" s="47"/>
      <c r="J557" s="47"/>
      <c r="K557" s="47"/>
    </row>
    <row r="558" spans="1:11" ht="12.75" customHeight="1" hidden="1">
      <c r="A558" s="47" t="s">
        <v>45</v>
      </c>
      <c r="B558" s="20" t="s">
        <v>19</v>
      </c>
      <c r="C558" s="47"/>
      <c r="D558" s="47"/>
      <c r="E558" s="47"/>
      <c r="F558" s="47"/>
      <c r="G558" s="47"/>
      <c r="H558" s="47"/>
      <c r="I558" s="47"/>
      <c r="J558" s="47"/>
      <c r="K558" s="47"/>
    </row>
    <row r="559" spans="1:11" ht="12.75" customHeight="1" hidden="1">
      <c r="A559" s="47" t="s">
        <v>64</v>
      </c>
      <c r="B559" s="20" t="s">
        <v>19</v>
      </c>
      <c r="C559" s="47"/>
      <c r="D559" s="47"/>
      <c r="E559" s="47"/>
      <c r="F559" s="47"/>
      <c r="G559" s="47"/>
      <c r="H559" s="47"/>
      <c r="I559" s="47"/>
      <c r="J559" s="47"/>
      <c r="K559" s="47"/>
    </row>
    <row r="560" spans="1:11" ht="25.5" customHeight="1" hidden="1">
      <c r="A560" s="47" t="s">
        <v>65</v>
      </c>
      <c r="B560" s="55" t="s">
        <v>66</v>
      </c>
      <c r="C560" s="47"/>
      <c r="D560" s="47"/>
      <c r="E560" s="47"/>
      <c r="F560" s="47"/>
      <c r="G560" s="47"/>
      <c r="H560" s="47"/>
      <c r="I560" s="47"/>
      <c r="J560" s="47"/>
      <c r="K560" s="47"/>
    </row>
    <row r="561" spans="1:11" ht="25.5" customHeight="1" hidden="1">
      <c r="A561" s="53" t="s">
        <v>26</v>
      </c>
      <c r="B561" s="55" t="s">
        <v>27</v>
      </c>
      <c r="C561" s="47"/>
      <c r="D561" s="47"/>
      <c r="E561" s="47"/>
      <c r="F561" s="47"/>
      <c r="G561" s="47"/>
      <c r="H561" s="47"/>
      <c r="I561" s="47"/>
      <c r="J561" s="47"/>
      <c r="K561" s="47"/>
    </row>
    <row r="562" spans="1:11" ht="12.75" customHeight="1" hidden="1">
      <c r="A562" s="53" t="s">
        <v>28</v>
      </c>
      <c r="B562" s="20" t="s">
        <v>80</v>
      </c>
      <c r="C562" s="47"/>
      <c r="D562" s="47"/>
      <c r="E562" s="47"/>
      <c r="F562" s="47"/>
      <c r="G562" s="47"/>
      <c r="H562" s="47"/>
      <c r="I562" s="47"/>
      <c r="J562" s="47"/>
      <c r="K562" s="47"/>
    </row>
    <row r="563" spans="1:11" ht="12.75" customHeight="1" hidden="1">
      <c r="A563" s="47" t="s">
        <v>41</v>
      </c>
      <c r="B563" s="20" t="s">
        <v>27</v>
      </c>
      <c r="C563" s="47"/>
      <c r="D563" s="47"/>
      <c r="E563" s="47"/>
      <c r="F563" s="47"/>
      <c r="G563" s="47"/>
      <c r="H563" s="47"/>
      <c r="I563" s="47"/>
      <c r="J563" s="47"/>
      <c r="K563" s="47"/>
    </row>
    <row r="564" spans="1:11" ht="12.75" customHeight="1" hidden="1">
      <c r="A564" s="47" t="s">
        <v>40</v>
      </c>
      <c r="B564" s="20" t="s">
        <v>27</v>
      </c>
      <c r="C564" s="47"/>
      <c r="D564" s="47"/>
      <c r="E564" s="47"/>
      <c r="F564" s="47"/>
      <c r="G564" s="47"/>
      <c r="H564" s="47"/>
      <c r="I564" s="47"/>
      <c r="J564" s="47"/>
      <c r="K564" s="47"/>
    </row>
    <row r="565" spans="1:11" ht="12.75" customHeight="1" hidden="1">
      <c r="A565" s="47" t="s">
        <v>42</v>
      </c>
      <c r="B565" s="20" t="s">
        <v>27</v>
      </c>
      <c r="C565" s="47"/>
      <c r="D565" s="47"/>
      <c r="E565" s="47"/>
      <c r="F565" s="47"/>
      <c r="G565" s="47"/>
      <c r="H565" s="47"/>
      <c r="I565" s="47"/>
      <c r="J565" s="47"/>
      <c r="K565" s="47"/>
    </row>
    <row r="566" spans="1:11" ht="12.75" customHeight="1" hidden="1">
      <c r="A566" s="47" t="s">
        <v>53</v>
      </c>
      <c r="B566" s="20" t="s">
        <v>27</v>
      </c>
      <c r="C566" s="47"/>
      <c r="D566" s="47"/>
      <c r="E566" s="47"/>
      <c r="F566" s="47"/>
      <c r="G566" s="47"/>
      <c r="H566" s="47"/>
      <c r="I566" s="47"/>
      <c r="J566" s="47"/>
      <c r="K566" s="47"/>
    </row>
    <row r="567" spans="1:11" ht="12.75" customHeight="1" hidden="1">
      <c r="A567" s="47" t="s">
        <v>29</v>
      </c>
      <c r="B567" s="20" t="s">
        <v>27</v>
      </c>
      <c r="C567" s="47"/>
      <c r="D567" s="47"/>
      <c r="E567" s="47"/>
      <c r="F567" s="47"/>
      <c r="G567" s="47"/>
      <c r="H567" s="47"/>
      <c r="I567" s="47"/>
      <c r="J567" s="47"/>
      <c r="K567" s="47"/>
    </row>
    <row r="568" spans="1:11" ht="12.75" customHeight="1" hidden="1">
      <c r="A568" s="47" t="s">
        <v>30</v>
      </c>
      <c r="B568" s="20" t="s">
        <v>27</v>
      </c>
      <c r="C568" s="47"/>
      <c r="D568" s="47"/>
      <c r="E568" s="47"/>
      <c r="F568" s="47"/>
      <c r="G568" s="47"/>
      <c r="H568" s="47"/>
      <c r="I568" s="47"/>
      <c r="J568" s="47"/>
      <c r="K568" s="47"/>
    </row>
    <row r="569" spans="1:11" ht="12.75" customHeight="1" hidden="1">
      <c r="A569" s="47" t="s">
        <v>31</v>
      </c>
      <c r="B569" s="20" t="s">
        <v>27</v>
      </c>
      <c r="C569" s="47"/>
      <c r="D569" s="47"/>
      <c r="E569" s="47"/>
      <c r="F569" s="47"/>
      <c r="G569" s="47"/>
      <c r="H569" s="47"/>
      <c r="I569" s="47"/>
      <c r="J569" s="47"/>
      <c r="K569" s="47"/>
    </row>
    <row r="570" spans="1:11" ht="12.75" customHeight="1" hidden="1">
      <c r="A570" s="47"/>
      <c r="B570" s="20"/>
      <c r="C570" s="47"/>
      <c r="D570" s="47"/>
      <c r="E570" s="47"/>
      <c r="F570" s="47"/>
      <c r="G570" s="47"/>
      <c r="H570" s="47"/>
      <c r="I570" s="47"/>
      <c r="J570" s="47"/>
      <c r="K570" s="47"/>
    </row>
    <row r="571" spans="1:11" ht="12.75" customHeight="1" hidden="1">
      <c r="A571" s="138" t="s">
        <v>85</v>
      </c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</row>
    <row r="572" spans="1:11" ht="12.75" customHeight="1" hidden="1">
      <c r="A572" s="151" t="s">
        <v>0</v>
      </c>
      <c r="B572" s="118" t="s">
        <v>1</v>
      </c>
      <c r="C572" s="134"/>
      <c r="D572" s="153"/>
      <c r="E572" s="46" t="s">
        <v>2</v>
      </c>
      <c r="F572" s="129"/>
      <c r="G572" s="129"/>
      <c r="H572" s="129"/>
      <c r="I572" s="129"/>
      <c r="J572" s="129"/>
      <c r="K572" s="129"/>
    </row>
    <row r="573" spans="1:11" ht="12.75" customHeight="1" hidden="1">
      <c r="A573" s="152"/>
      <c r="B573" s="119"/>
      <c r="C573" s="142" t="s">
        <v>88</v>
      </c>
      <c r="D573" s="142" t="s">
        <v>89</v>
      </c>
      <c r="E573" s="142" t="s">
        <v>90</v>
      </c>
      <c r="F573" s="122" t="s">
        <v>102</v>
      </c>
      <c r="G573" s="123"/>
      <c r="H573" s="122" t="s">
        <v>103</v>
      </c>
      <c r="I573" s="123"/>
      <c r="J573" s="122" t="s">
        <v>104</v>
      </c>
      <c r="K573" s="123"/>
    </row>
    <row r="574" spans="1:11" ht="12.75" customHeight="1" hidden="1">
      <c r="A574" s="152"/>
      <c r="B574" s="119"/>
      <c r="C574" s="143"/>
      <c r="D574" s="143"/>
      <c r="E574" s="143"/>
      <c r="F574" s="4" t="s">
        <v>81</v>
      </c>
      <c r="G574" s="4" t="s">
        <v>82</v>
      </c>
      <c r="H574" s="4" t="s">
        <v>81</v>
      </c>
      <c r="I574" s="4" t="s">
        <v>82</v>
      </c>
      <c r="J574" s="4" t="s">
        <v>81</v>
      </c>
      <c r="K574" s="4" t="s">
        <v>82</v>
      </c>
    </row>
    <row r="575" spans="1:11" ht="12.75" customHeight="1" hidden="1">
      <c r="A575" s="55" t="s">
        <v>52</v>
      </c>
      <c r="B575" s="20"/>
      <c r="C575" s="47"/>
      <c r="D575" s="47"/>
      <c r="E575" s="47"/>
      <c r="F575" s="47"/>
      <c r="G575" s="47"/>
      <c r="H575" s="47"/>
      <c r="I575" s="47"/>
      <c r="J575" s="47"/>
      <c r="K575" s="47"/>
    </row>
    <row r="576" spans="1:11" ht="38.25" customHeight="1" hidden="1">
      <c r="A576" s="53" t="s">
        <v>51</v>
      </c>
      <c r="B576" s="20"/>
      <c r="C576" s="47"/>
      <c r="D576" s="47"/>
      <c r="E576" s="47"/>
      <c r="F576" s="47"/>
      <c r="G576" s="47"/>
      <c r="H576" s="47"/>
      <c r="I576" s="47"/>
      <c r="J576" s="47"/>
      <c r="K576" s="47"/>
    </row>
    <row r="577" spans="1:11" ht="12.75" customHeight="1" hidden="1">
      <c r="A577" s="149" t="s">
        <v>70</v>
      </c>
      <c r="B577" s="149"/>
      <c r="C577" s="149"/>
      <c r="D577" s="149"/>
      <c r="E577" s="149"/>
      <c r="F577" s="149"/>
      <c r="G577" s="149"/>
      <c r="H577" s="150"/>
      <c r="I577" s="150"/>
      <c r="J577" s="150"/>
      <c r="K577" s="150"/>
    </row>
    <row r="578" spans="1:11" ht="12.75">
      <c r="A578" s="142" t="s">
        <v>84</v>
      </c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</row>
    <row r="579" spans="1:11" ht="12.7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</row>
    <row r="580" spans="1:11" ht="15.75">
      <c r="A580" s="148" t="s">
        <v>107</v>
      </c>
      <c r="B580" s="148"/>
      <c r="C580" s="148"/>
      <c r="D580" s="148"/>
      <c r="E580" s="148"/>
      <c r="F580" s="56"/>
      <c r="G580" s="56"/>
      <c r="H580" s="56"/>
      <c r="I580" s="56"/>
      <c r="J580" s="56"/>
      <c r="K580" s="56"/>
    </row>
    <row r="581" spans="1:11" ht="12.75">
      <c r="A581" s="146"/>
      <c r="B581" s="146"/>
      <c r="C581" s="147"/>
      <c r="D581" s="147"/>
      <c r="E581" s="56"/>
      <c r="F581" s="56"/>
      <c r="G581" s="56"/>
      <c r="H581" s="56"/>
      <c r="I581" s="56"/>
      <c r="J581" s="56"/>
      <c r="K581" s="56"/>
    </row>
    <row r="582" spans="6:11" ht="12.75">
      <c r="F582" s="57"/>
      <c r="G582" s="57"/>
      <c r="H582" s="58"/>
      <c r="I582" s="58"/>
      <c r="J582" s="58"/>
      <c r="K582" s="58"/>
    </row>
    <row r="583" spans="1:11" ht="12.75">
      <c r="A583" s="144"/>
      <c r="B583" s="145"/>
      <c r="C583" s="145"/>
      <c r="D583" s="145"/>
      <c r="E583" s="145"/>
      <c r="F583" s="145"/>
      <c r="G583" s="59"/>
      <c r="J583" s="58"/>
      <c r="K583" s="58"/>
    </row>
    <row r="584" spans="1:11" ht="12.75">
      <c r="A584" s="136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</row>
    <row r="585" spans="1:11" ht="12.7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</row>
    <row r="586" spans="1:11" ht="12.75">
      <c r="A586" s="60"/>
      <c r="B586" s="61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30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</row>
    <row r="591" spans="1:11" ht="16.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</row>
    <row r="592" spans="1:11" ht="22.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</row>
    <row r="593" spans="1:11" ht="21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</row>
    <row r="594" spans="1:11" ht="12.7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</row>
    <row r="595" spans="1:11" ht="12.7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</row>
    <row r="596" spans="1:11" ht="30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</row>
    <row r="597" spans="1:11" ht="30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</row>
    <row r="598" spans="1:11" ht="65.2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</row>
    <row r="599" spans="1:11" ht="24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</row>
    <row r="600" spans="1:11" ht="13.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</row>
    <row r="601" spans="1:11" ht="29.25" customHeight="1" hidden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</row>
    <row r="602" spans="1:11" ht="26.25" customHeight="1" hidden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</row>
    <row r="603" spans="1:11" ht="12.75" customHeight="1" hidden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</row>
    <row r="604" spans="1:11" ht="12.7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</row>
    <row r="605" spans="1:11" ht="12.7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</row>
    <row r="606" spans="1:11" ht="12.7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</row>
    <row r="607" spans="1:11" ht="12.7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</row>
    <row r="608" spans="1:11" ht="12.7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</row>
    <row r="609" spans="1:11" ht="12.7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</row>
    <row r="610" spans="1:11" ht="12.7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</row>
    <row r="611" spans="1:11" ht="12.7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</row>
    <row r="612" spans="1:11" ht="12.7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</row>
    <row r="613" spans="1:11" ht="12.7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</row>
    <row r="614" spans="1:11" ht="12.7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</row>
    <row r="615" spans="1:11" ht="12.7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</row>
    <row r="616" spans="1:11" ht="12.7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</row>
    <row r="617" spans="1:11" ht="12.7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</row>
    <row r="618" spans="1:11" ht="12.7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</row>
    <row r="619" spans="1:11" ht="12.7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</row>
    <row r="620" spans="1:11" ht="12.7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</row>
    <row r="621" spans="1:11" ht="12.7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</row>
    <row r="622" spans="1:11" ht="12.7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</row>
    <row r="623" spans="1:11" ht="12.7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</row>
    <row r="624" spans="1:11" ht="12.7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</row>
    <row r="625" spans="1:11" ht="12.7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</row>
    <row r="626" spans="1:11" ht="12.7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</row>
    <row r="627" spans="1:11" ht="12.7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</row>
    <row r="628" spans="1:11" ht="12.7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</row>
    <row r="629" spans="1:11" ht="12.7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</row>
    <row r="630" spans="1:11" ht="12.7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</row>
    <row r="631" spans="1:11" ht="12.7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</row>
    <row r="632" spans="1:11" ht="12.7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</row>
    <row r="633" spans="1:11" ht="12.7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</row>
    <row r="634" spans="1:11" ht="12.7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</row>
    <row r="635" spans="1:11" ht="12.7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</row>
    <row r="636" spans="1:11" ht="12.7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</row>
    <row r="637" spans="1:11" ht="12.7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</row>
    <row r="638" spans="1:11" ht="12.7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</row>
    <row r="639" spans="1:11" ht="12.7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</row>
    <row r="640" spans="1:11" ht="12.7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</row>
    <row r="641" spans="1:11" ht="12.7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</row>
    <row r="642" spans="1:11" ht="12.7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</row>
    <row r="643" spans="1:11" ht="12.7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</row>
    <row r="644" spans="1:11" ht="12.7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</row>
    <row r="645" spans="1:11" ht="12.7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</row>
    <row r="646" spans="1:11" ht="12.7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</row>
    <row r="647" spans="1:11" ht="12.7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</row>
    <row r="648" spans="1:11" ht="12.7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</row>
    <row r="649" spans="1:11" ht="12.7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</row>
    <row r="650" spans="1:11" ht="12.7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</row>
    <row r="651" spans="1:11" ht="12.7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</row>
    <row r="652" spans="1:11" ht="12.7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</row>
    <row r="653" spans="1:11" ht="12.7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</row>
    <row r="654" spans="1:11" ht="12.7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</row>
    <row r="655" spans="1:11" ht="12.7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</row>
    <row r="656" spans="1:11" ht="12.7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</row>
    <row r="657" spans="1:11" ht="12.7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</row>
    <row r="658" spans="1:11" ht="12.7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</row>
    <row r="659" spans="1:11" ht="12.7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</row>
    <row r="660" spans="1:11" ht="12.7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</row>
    <row r="661" spans="1:11" ht="12.7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</row>
    <row r="662" spans="1:11" ht="12.7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</row>
    <row r="663" spans="1:11" ht="12.7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</row>
    <row r="664" spans="1:11" ht="12.7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</row>
    <row r="665" spans="1:11" ht="12.7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</row>
    <row r="666" spans="1:11" ht="12.7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</row>
    <row r="667" spans="1:11" ht="12.7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</row>
    <row r="668" spans="1:11" ht="12.7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</row>
    <row r="669" spans="1:11" ht="12.7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</row>
    <row r="670" spans="1:11" ht="12.7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</row>
    <row r="671" spans="1:11" ht="12.7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</row>
    <row r="672" spans="1:11" ht="12.7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</row>
    <row r="673" spans="1:11" ht="12.7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</row>
    <row r="674" spans="1:11" ht="12.7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</row>
    <row r="675" spans="1:11" ht="12.7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</row>
    <row r="676" spans="1:11" ht="12.7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</row>
    <row r="677" spans="1:11" ht="12.7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</row>
    <row r="678" spans="1:11" ht="12.7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</row>
    <row r="679" spans="1:11" ht="12.7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</row>
    <row r="680" spans="1:11" ht="12.7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</row>
    <row r="681" spans="1:11" ht="12.7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</row>
    <row r="682" spans="1:11" ht="12.7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</row>
    <row r="683" spans="1:11" ht="12.7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</row>
    <row r="684" spans="1:11" ht="12.7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</row>
    <row r="685" spans="1:11" ht="12.7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</row>
    <row r="686" spans="1:11" ht="12.7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</row>
    <row r="687" spans="1:11" ht="12.7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</row>
    <row r="688" spans="1:11" ht="12.7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</row>
    <row r="689" spans="1:11" ht="12.7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</row>
    <row r="690" spans="1:11" ht="12.7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</row>
    <row r="691" spans="1:11" ht="12.7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</row>
    <row r="692" spans="1:11" ht="12.7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</row>
    <row r="693" spans="1:11" ht="12.7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</row>
    <row r="694" spans="1:11" ht="12.7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</row>
    <row r="695" spans="1:11" ht="12.7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</row>
    <row r="696" spans="1:11" ht="12.7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</row>
    <row r="697" spans="1:11" ht="12.7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</row>
    <row r="698" spans="1:11" ht="12.7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</row>
    <row r="699" spans="1:11" ht="12.7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</row>
    <row r="700" spans="1:11" ht="12.7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</row>
    <row r="701" spans="1:11" ht="12.7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</row>
    <row r="702" spans="1:11" ht="12.7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</row>
    <row r="703" spans="1:11" ht="12.7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</row>
    <row r="704" spans="1:11" ht="12.7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</row>
    <row r="705" spans="1:11" ht="12.7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</row>
    <row r="706" spans="1:11" ht="12.7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</row>
    <row r="707" spans="1:11" ht="12.7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</row>
    <row r="708" spans="1:11" ht="12.7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</row>
    <row r="709" spans="1:11" ht="12.7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</row>
    <row r="710" spans="1:11" ht="12.7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</row>
    <row r="711" spans="1:11" ht="12.7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</row>
    <row r="712" spans="1:11" ht="12.7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</row>
    <row r="713" spans="1:11" ht="12.7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</row>
    <row r="714" spans="1:11" ht="12.7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</row>
    <row r="715" spans="1:11" ht="12.7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</row>
    <row r="716" spans="1:11" ht="12.7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</row>
    <row r="717" spans="1:11" ht="12.7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</row>
    <row r="718" spans="1:11" ht="12.7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</row>
    <row r="719" spans="1:11" ht="12.7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</row>
    <row r="720" spans="1:11" ht="12.7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</row>
    <row r="721" spans="1:11" ht="12.7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</row>
    <row r="722" spans="1:11" ht="12.7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</row>
    <row r="723" spans="1:11" ht="12.7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</row>
    <row r="724" spans="1:11" ht="12.7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</row>
    <row r="725" spans="1:11" ht="12.7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</row>
    <row r="726" spans="1:11" ht="12.7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</row>
    <row r="727" spans="1:11" ht="12.7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</row>
    <row r="728" spans="1:11" ht="12.7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</row>
    <row r="729" spans="1:11" ht="12.7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</row>
    <row r="730" spans="1:11" ht="12.7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</row>
    <row r="731" spans="1:11" ht="12.7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</row>
    <row r="732" spans="1:11" ht="12.7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</row>
    <row r="733" spans="1:11" ht="12.7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</row>
    <row r="734" spans="1:11" ht="12.7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</row>
    <row r="735" spans="1:11" ht="12.7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</row>
    <row r="736" spans="1:11" ht="12.75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</row>
    <row r="737" spans="1:11" ht="12.75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</row>
    <row r="738" spans="1:11" ht="12.75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</row>
    <row r="739" spans="1:11" ht="12.75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</row>
    <row r="740" spans="1:11" ht="12.75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</row>
    <row r="741" spans="1:11" ht="12.75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</row>
    <row r="742" spans="1:11" ht="12.75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</row>
    <row r="743" spans="1:11" ht="12.75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</row>
    <row r="744" spans="1:11" ht="12.75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</row>
    <row r="745" spans="1:11" ht="12.7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</row>
    <row r="746" spans="1:11" ht="12.75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</row>
    <row r="747" spans="1:11" ht="12.75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</row>
    <row r="748" spans="1:11" ht="12.7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</row>
    <row r="749" spans="1:11" ht="12.75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</row>
    <row r="750" spans="1:11" ht="12.7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</row>
    <row r="751" spans="1:11" ht="12.75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</row>
    <row r="752" spans="1:11" ht="12.75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</row>
    <row r="753" spans="1:11" ht="12.75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</row>
    <row r="754" spans="1:11" ht="12.75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</row>
    <row r="755" spans="1:11" ht="12.7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</row>
    <row r="756" spans="1:11" ht="12.75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</row>
    <row r="757" spans="1:11" ht="12.75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</row>
    <row r="758" spans="1:11" ht="12.75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</row>
    <row r="759" spans="1:11" ht="12.75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</row>
    <row r="760" spans="1:11" ht="12.75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</row>
    <row r="761" spans="1:11" ht="12.75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</row>
    <row r="762" spans="1:11" ht="12.75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</row>
    <row r="763" spans="1:11" ht="12.75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</row>
    <row r="764" spans="1:11" ht="12.75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</row>
    <row r="765" spans="1:11" ht="12.7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</row>
    <row r="766" spans="1:11" ht="12.7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</row>
    <row r="767" spans="1:11" ht="12.7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</row>
    <row r="768" spans="1:11" ht="12.7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</row>
    <row r="769" spans="1:11" ht="12.7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</row>
    <row r="770" spans="1:11" ht="12.7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</row>
    <row r="771" spans="1:11" ht="12.7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</row>
    <row r="772" spans="1:11" ht="12.7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</row>
    <row r="773" spans="1:11" ht="12.75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</row>
    <row r="774" spans="1:11" ht="12.75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</row>
    <row r="775" spans="1:11" ht="12.7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</row>
    <row r="776" spans="1:11" ht="12.75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</row>
    <row r="777" spans="1:11" ht="12.7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</row>
    <row r="778" spans="1:11" ht="12.75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</row>
    <row r="779" spans="1:11" ht="12.75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</row>
    <row r="780" spans="1:11" ht="12.75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</row>
    <row r="781" spans="1:11" ht="12.75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</row>
    <row r="782" spans="1:11" ht="12.75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</row>
    <row r="783" spans="1:11" ht="12.75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</row>
    <row r="784" spans="1:11" ht="12.75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</row>
    <row r="785" spans="1:11" ht="12.7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</row>
    <row r="786" spans="1:11" ht="12.75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</row>
    <row r="787" spans="1:11" ht="12.75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</row>
    <row r="788" spans="1:11" ht="12.75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</row>
    <row r="789" spans="1:11" ht="12.75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</row>
    <row r="790" spans="1:11" ht="12.75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</row>
    <row r="791" spans="1:11" ht="12.75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</row>
    <row r="792" spans="1:11" ht="12.75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</row>
    <row r="793" spans="1:11" ht="12.75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</row>
    <row r="794" spans="1:11" ht="12.75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</row>
    <row r="795" spans="1:11" ht="12.7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</row>
    <row r="796" spans="1:11" ht="12.75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</row>
    <row r="797" spans="1:11" ht="12.75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</row>
    <row r="798" spans="1:11" ht="12.75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</row>
    <row r="799" spans="1:11" ht="12.75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</row>
    <row r="800" spans="1:11" ht="12.75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</row>
    <row r="801" spans="1:11" ht="12.75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</row>
    <row r="802" spans="1:11" ht="12.75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</row>
    <row r="803" spans="1:11" ht="12.75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</row>
    <row r="804" spans="1:11" ht="12.75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</row>
    <row r="805" spans="1:11" ht="12.7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</row>
    <row r="806" spans="1:11" ht="12.75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</row>
    <row r="807" spans="1:11" ht="12.75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</row>
    <row r="808" spans="1:11" ht="12.75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</row>
    <row r="809" spans="1:11" ht="12.75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</row>
    <row r="810" spans="1:11" ht="12.7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</row>
    <row r="811" spans="1:11" ht="12.75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</row>
    <row r="812" spans="1:11" ht="12.75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</row>
    <row r="813" spans="1:11" ht="12.75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</row>
    <row r="814" spans="1:11" ht="12.75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</row>
    <row r="815" spans="1:11" ht="12.7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</row>
    <row r="816" spans="1:11" ht="12.75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</row>
    <row r="817" spans="1:11" ht="12.75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</row>
    <row r="818" spans="1:11" ht="12.75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</row>
    <row r="819" spans="1:11" ht="12.75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</row>
    <row r="820" spans="1:11" ht="12.75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</row>
    <row r="821" spans="1:11" ht="12.75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</row>
    <row r="822" spans="1:11" ht="12.75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</row>
    <row r="823" spans="1:11" ht="12.75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</row>
    <row r="824" spans="1:11" ht="12.75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</row>
    <row r="825" spans="1:11" ht="12.7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</row>
    <row r="826" spans="1:11" ht="12.75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</row>
    <row r="827" spans="1:11" ht="12.75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</row>
    <row r="828" spans="1:11" ht="12.7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</row>
    <row r="829" spans="1:11" ht="12.75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</row>
    <row r="830" spans="1:11" ht="12.75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</row>
    <row r="831" spans="1:11" ht="12.75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</row>
    <row r="832" spans="1:11" ht="12.75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</row>
    <row r="833" spans="1:11" ht="12.75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</row>
    <row r="834" spans="1:11" ht="12.75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</row>
    <row r="835" spans="1:11" ht="12.7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</row>
    <row r="836" spans="1:11" ht="12.75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</row>
    <row r="837" spans="1:11" ht="12.75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</row>
    <row r="838" spans="1:11" ht="12.75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</row>
    <row r="839" spans="1:11" ht="12.75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</row>
    <row r="840" spans="1:11" ht="12.75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</row>
    <row r="841" spans="1:11" ht="12.75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</row>
    <row r="842" spans="1:11" ht="12.75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</row>
    <row r="843" spans="1:11" ht="12.75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</row>
    <row r="844" spans="1:11" ht="12.75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</row>
    <row r="845" spans="1:11" ht="12.7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</row>
    <row r="846" spans="1:11" ht="12.75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</row>
    <row r="847" spans="1:11" ht="12.75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</row>
    <row r="848" spans="1:11" ht="12.75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</row>
    <row r="849" spans="1:11" ht="12.75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</row>
    <row r="850" spans="1:11" ht="12.75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</row>
    <row r="851" spans="1:11" ht="12.75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</row>
    <row r="852" spans="1:11" ht="12.75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</row>
    <row r="853" spans="1:11" ht="12.75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</row>
    <row r="854" spans="1:11" ht="12.75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</row>
    <row r="855" spans="1:11" ht="12.7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</row>
    <row r="856" spans="1:11" ht="12.75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</row>
    <row r="857" spans="1:11" ht="12.75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</row>
    <row r="858" spans="1:11" ht="12.75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</row>
    <row r="859" spans="1:11" ht="12.75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</row>
    <row r="860" spans="1:11" ht="12.75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</row>
    <row r="861" spans="1:11" ht="12.75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</row>
    <row r="862" spans="1:11" ht="12.75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</row>
    <row r="863" spans="1:11" ht="12.75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</row>
    <row r="864" spans="1:11" ht="12.75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</row>
    <row r="865" spans="1:11" ht="12.7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</row>
    <row r="866" spans="1:11" ht="12.75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</row>
    <row r="867" spans="1:11" ht="12.75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</row>
    <row r="868" spans="1:11" ht="12.75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</row>
    <row r="869" spans="1:11" ht="12.75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</row>
    <row r="870" spans="1:11" ht="12.75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</row>
    <row r="871" spans="1:11" ht="12.75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</row>
    <row r="872" spans="1:11" ht="12.75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</row>
    <row r="873" spans="1:11" ht="12.75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</row>
    <row r="874" spans="1:11" ht="12.75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</row>
    <row r="875" spans="1:11" ht="12.7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</row>
    <row r="876" spans="1:11" ht="12.75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</row>
    <row r="877" spans="1:11" ht="12.75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</row>
    <row r="878" spans="1:11" ht="12.75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</row>
    <row r="879" spans="1:11" ht="12.75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</row>
    <row r="880" spans="1:11" ht="12.75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</row>
    <row r="881" spans="1:11" ht="12.75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</row>
    <row r="882" spans="1:11" ht="12.75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</row>
    <row r="883" spans="1:11" ht="12.75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</row>
    <row r="884" spans="1:11" ht="12.75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</row>
    <row r="885" spans="1:11" ht="12.7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</row>
    <row r="886" spans="1:11" ht="12.75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</row>
    <row r="887" spans="1:11" ht="12.75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</row>
    <row r="888" spans="1:11" ht="12.75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</row>
    <row r="889" spans="1:11" ht="12.75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</row>
    <row r="890" spans="1:11" ht="12.75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</row>
    <row r="891" spans="1:11" ht="12.75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</row>
    <row r="892" spans="1:11" ht="12.75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</row>
    <row r="893" spans="1:11" ht="12.75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</row>
    <row r="894" spans="1:11" ht="12.75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</row>
    <row r="895" spans="1:11" ht="12.7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</row>
    <row r="896" spans="1:11" ht="12.75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</row>
    <row r="897" spans="1:11" ht="12.75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</row>
    <row r="898" spans="1:11" ht="12.75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</row>
    <row r="899" spans="1:11" ht="12.75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</row>
    <row r="900" spans="1:11" ht="12.75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</row>
    <row r="901" spans="1:11" ht="12.75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</row>
    <row r="902" spans="1:11" ht="12.75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</row>
    <row r="903" spans="1:11" ht="12.75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</row>
    <row r="904" spans="1:11" ht="12.75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</row>
    <row r="905" spans="1:11" ht="12.7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</row>
    <row r="906" spans="1:11" ht="12.75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</row>
    <row r="907" spans="1:11" ht="12.75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</row>
    <row r="908" spans="1:11" ht="12.75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</row>
    <row r="909" spans="1:11" ht="12.75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</row>
    <row r="910" spans="1:11" ht="12.75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</row>
    <row r="911" spans="1:11" ht="12.75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</row>
    <row r="912" spans="1:11" ht="12.75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</row>
    <row r="913" spans="1:11" ht="12.75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</row>
    <row r="914" spans="1:11" ht="12.75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</row>
    <row r="915" spans="1:11" ht="12.7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</row>
    <row r="916" spans="1:11" ht="12.75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</row>
    <row r="917" spans="1:11" ht="12.75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</row>
    <row r="918" spans="1:11" ht="12.75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</row>
    <row r="919" spans="1:11" ht="12.75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</row>
    <row r="920" spans="1:11" ht="12.75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</row>
    <row r="921" spans="1:11" ht="12.75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</row>
    <row r="922" spans="1:11" ht="12.75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</row>
    <row r="923" spans="1:11" ht="12.75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</row>
    <row r="924" spans="1:11" ht="12.75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</row>
    <row r="925" spans="1:11" ht="12.7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</row>
    <row r="926" spans="1:11" ht="12.75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</row>
    <row r="927" spans="1:11" ht="12.75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</row>
    <row r="928" spans="1:11" ht="12.75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</row>
    <row r="929" spans="1:11" ht="12.75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</row>
    <row r="930" spans="1:11" ht="12.75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</row>
    <row r="931" spans="1:11" ht="12.75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</row>
    <row r="932" spans="1:11" ht="12.75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</row>
    <row r="933" spans="1:11" ht="12.75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</row>
    <row r="934" spans="1:11" ht="12.75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</row>
    <row r="935" spans="1:11" ht="12.7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</row>
    <row r="936" spans="1:11" ht="12.75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</row>
    <row r="937" spans="1:11" ht="12.75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</row>
    <row r="938" spans="1:11" ht="12.75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</row>
    <row r="939" spans="1:11" ht="12.75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</row>
    <row r="940" spans="1:11" ht="12.75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</row>
    <row r="941" spans="1:11" ht="12.75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</row>
    <row r="942" spans="1:11" ht="12.75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</row>
    <row r="943" spans="1:11" ht="12.75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</row>
    <row r="944" spans="1:11" ht="12.75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</row>
    <row r="945" spans="1:11" ht="12.7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</row>
    <row r="946" spans="1:11" ht="12.75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</row>
    <row r="947" spans="1:11" ht="12.75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</row>
    <row r="948" spans="1:11" ht="12.75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</row>
    <row r="949" spans="1:11" ht="12.75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</row>
    <row r="950" spans="1:11" ht="12.75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</row>
    <row r="951" spans="1:11" ht="12.75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</row>
    <row r="952" spans="1:11" ht="12.75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</row>
    <row r="953" spans="1:11" ht="12.75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</row>
    <row r="954" spans="1:11" ht="12.75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</row>
    <row r="955" spans="1:11" ht="12.7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</row>
    <row r="956" spans="1:11" ht="12.7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</row>
    <row r="957" spans="1:11" ht="12.7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</row>
    <row r="958" spans="1:11" ht="12.7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</row>
    <row r="959" spans="1:11" ht="12.75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</row>
    <row r="960" spans="1:11" ht="12.75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</row>
    <row r="961" spans="1:11" ht="12.75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</row>
    <row r="962" spans="1:11" ht="12.75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</row>
    <row r="963" spans="1:11" ht="12.7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</row>
    <row r="964" spans="1:11" ht="12.75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</row>
    <row r="965" spans="1:11" ht="12.7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</row>
    <row r="966" spans="1:11" ht="12.75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</row>
    <row r="967" spans="1:11" ht="12.75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</row>
    <row r="968" spans="1:11" ht="12.75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</row>
    <row r="969" spans="1:11" ht="12.75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</row>
    <row r="970" spans="1:11" ht="12.75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</row>
    <row r="971" spans="1:11" ht="12.75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</row>
    <row r="972" spans="1:11" ht="12.75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</row>
    <row r="973" spans="1:11" ht="12.75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</row>
    <row r="974" spans="1:11" ht="12.75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</row>
    <row r="975" spans="1:11" ht="12.7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</row>
    <row r="976" spans="1:11" ht="12.75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</row>
    <row r="977" spans="1:11" ht="12.75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</row>
    <row r="978" spans="1:11" ht="12.7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</row>
    <row r="979" spans="1:11" ht="12.75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</row>
    <row r="980" spans="1:11" ht="12.75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</row>
    <row r="981" spans="1:11" ht="12.75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</row>
    <row r="982" spans="1:11" ht="12.7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</row>
    <row r="983" spans="1:11" ht="12.7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</row>
    <row r="984" spans="1:11" ht="12.7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</row>
    <row r="985" spans="1:11" ht="12.7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</row>
    <row r="986" spans="1:11" ht="12.7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</row>
    <row r="987" spans="1:11" ht="12.7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</row>
    <row r="988" spans="1:11" ht="12.7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</row>
    <row r="989" spans="1:11" ht="12.7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</row>
    <row r="990" spans="1:11" ht="12.7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</row>
    <row r="991" spans="1:11" ht="12.7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</row>
    <row r="992" spans="1:11" ht="12.7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</row>
    <row r="993" spans="1:11" ht="12.7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</row>
    <row r="994" spans="1:11" ht="12.75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</row>
    <row r="995" spans="1:11" ht="12.7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</row>
    <row r="996" spans="1:11" ht="12.75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</row>
    <row r="997" spans="1:11" ht="12.75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</row>
    <row r="998" spans="1:11" ht="12.75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</row>
    <row r="999" spans="1:11" ht="12.75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</row>
    <row r="1000" spans="1:11" ht="12.75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</row>
    <row r="1001" spans="1:11" ht="12.75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</row>
    <row r="1002" spans="1:11" ht="12.75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</row>
    <row r="1003" spans="1:11" ht="12.75">
      <c r="A1003" s="62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</row>
    <row r="1004" spans="1:11" ht="12.75">
      <c r="A1004" s="62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</row>
    <row r="1005" spans="1:11" ht="12.75">
      <c r="A1005" s="62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</row>
    <row r="1006" spans="1:11" ht="12.75">
      <c r="A1006" s="62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</row>
    <row r="1007" spans="1:11" ht="12.75">
      <c r="A1007" s="62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</row>
    <row r="1008" spans="1:11" ht="12.75">
      <c r="A1008" s="62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</row>
    <row r="1009" spans="1:11" ht="12.75">
      <c r="A1009" s="62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</row>
    <row r="1010" spans="1:11" ht="12.75">
      <c r="A1010" s="62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</row>
    <row r="1011" spans="1:11" ht="12.75">
      <c r="A1011" s="62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</row>
    <row r="1012" spans="1:11" ht="12.75">
      <c r="A1012" s="62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</row>
    <row r="1013" spans="1:11" ht="12.75">
      <c r="A1013" s="62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</row>
    <row r="1014" spans="1:11" ht="12.75">
      <c r="A1014" s="62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</row>
    <row r="1015" spans="1:11" ht="12.75">
      <c r="A1015" s="62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</row>
    <row r="1016" spans="1:11" ht="12.75">
      <c r="A1016" s="62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</row>
    <row r="1017" spans="1:11" ht="12.75">
      <c r="A1017" s="62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</row>
    <row r="1018" spans="1:11" ht="12.75">
      <c r="A1018" s="62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</row>
    <row r="1019" spans="1:11" ht="12.75">
      <c r="A1019" s="62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</row>
    <row r="1020" spans="1:11" ht="12.75">
      <c r="A1020" s="62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</row>
    <row r="1021" spans="1:11" ht="12.75">
      <c r="A1021" s="62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</row>
    <row r="1022" spans="1:11" ht="12.75">
      <c r="A1022" s="62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</row>
    <row r="1023" spans="1:11" ht="12.75">
      <c r="A1023" s="62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</row>
    <row r="1024" spans="1:11" ht="12.75">
      <c r="A1024" s="62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</row>
    <row r="1025" spans="1:11" ht="12.75">
      <c r="A1025" s="62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</row>
    <row r="1026" spans="1:11" ht="12.75">
      <c r="A1026" s="62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</row>
    <row r="1027" spans="1:11" ht="12.75">
      <c r="A1027" s="62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</row>
    <row r="1028" spans="1:11" ht="12.75">
      <c r="A1028" s="62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</row>
    <row r="1029" spans="1:11" ht="12.75">
      <c r="A1029" s="62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</row>
    <row r="1030" spans="1:11" ht="12.75">
      <c r="A1030" s="62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</row>
    <row r="1031" spans="1:11" ht="12.75">
      <c r="A1031" s="62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</row>
    <row r="1032" spans="1:11" ht="12.75">
      <c r="A1032" s="62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</row>
    <row r="1033" spans="1:11" ht="12.75">
      <c r="A1033" s="62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</row>
    <row r="1034" spans="1:11" ht="12.75">
      <c r="A1034" s="62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</row>
    <row r="1035" spans="1:11" ht="12.75">
      <c r="A1035" s="62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</row>
    <row r="1036" spans="1:11" ht="12.75">
      <c r="A1036" s="62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</row>
    <row r="1037" spans="1:11" ht="12.75">
      <c r="A1037" s="62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</row>
    <row r="1038" spans="1:11" ht="12.75">
      <c r="A1038" s="62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</row>
    <row r="1039" spans="1:11" ht="12.75">
      <c r="A1039" s="62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</row>
    <row r="1040" spans="1:11" ht="12.75">
      <c r="A1040" s="62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</row>
    <row r="1041" spans="1:11" ht="12.75">
      <c r="A1041" s="62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</row>
    <row r="1042" spans="1:11" ht="12.75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</row>
    <row r="1043" spans="1:11" ht="12.75">
      <c r="A1043" s="62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</row>
    <row r="1044" spans="1:11" ht="12.75">
      <c r="A1044" s="62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</row>
    <row r="1045" spans="1:11" ht="12.75">
      <c r="A1045" s="62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</row>
    <row r="1046" spans="1:11" ht="12.75">
      <c r="A1046" s="62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</row>
    <row r="1047" spans="1:11" ht="12.75">
      <c r="A1047" s="62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</row>
    <row r="1048" spans="1:11" ht="12.75">
      <c r="A1048" s="62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</row>
    <row r="1049" spans="1:11" ht="12.75">
      <c r="A1049" s="62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</row>
    <row r="1050" spans="1:11" ht="12.75">
      <c r="A1050" s="62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</row>
    <row r="1051" spans="1:11" ht="12.75">
      <c r="A1051" s="62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</row>
    <row r="1052" spans="1:11" ht="12.75">
      <c r="A1052" s="62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</row>
    <row r="1053" spans="1:11" ht="12.75">
      <c r="A1053" s="62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</row>
    <row r="1054" spans="1:11" ht="12.75">
      <c r="A1054" s="62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</row>
    <row r="1055" spans="1:11" ht="12.75">
      <c r="A1055" s="62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</row>
    <row r="1056" spans="1:11" ht="12.75">
      <c r="A1056" s="62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</row>
    <row r="1057" spans="1:11" ht="12.75">
      <c r="A1057" s="62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</row>
    <row r="1058" spans="1:11" ht="12.75">
      <c r="A1058" s="62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</row>
    <row r="1059" spans="1:11" ht="12.75">
      <c r="A1059" s="62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</row>
    <row r="1060" spans="1:11" ht="12.75">
      <c r="A1060" s="62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</row>
    <row r="1061" spans="1:11" ht="12.75">
      <c r="A1061" s="62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</row>
    <row r="1062" spans="1:11" ht="12.75">
      <c r="A1062" s="62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</row>
    <row r="1063" spans="1:11" ht="12.75">
      <c r="A1063" s="62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</row>
    <row r="1064" spans="1:11" ht="12.75">
      <c r="A1064" s="62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</row>
    <row r="1065" spans="1:11" ht="12.75">
      <c r="A1065" s="62"/>
      <c r="B1065" s="62"/>
      <c r="C1065" s="62"/>
      <c r="D1065" s="62"/>
      <c r="E1065" s="62"/>
      <c r="F1065" s="62"/>
      <c r="G1065" s="62"/>
      <c r="H1065" s="62"/>
      <c r="I1065" s="62"/>
      <c r="J1065" s="62"/>
      <c r="K1065" s="62"/>
    </row>
    <row r="1066" spans="1:11" ht="12.75">
      <c r="A1066" s="62"/>
      <c r="B1066" s="62"/>
      <c r="C1066" s="62"/>
      <c r="D1066" s="62"/>
      <c r="E1066" s="62"/>
      <c r="F1066" s="62"/>
      <c r="G1066" s="62"/>
      <c r="H1066" s="62"/>
      <c r="I1066" s="62"/>
      <c r="J1066" s="62"/>
      <c r="K1066" s="62"/>
    </row>
    <row r="1067" spans="1:11" ht="12.75">
      <c r="A1067" s="62"/>
      <c r="B1067" s="62"/>
      <c r="C1067" s="62"/>
      <c r="D1067" s="62"/>
      <c r="E1067" s="62"/>
      <c r="F1067" s="62"/>
      <c r="G1067" s="62"/>
      <c r="H1067" s="62"/>
      <c r="I1067" s="62"/>
      <c r="J1067" s="62"/>
      <c r="K1067" s="62"/>
    </row>
    <row r="1068" spans="1:11" ht="12.75">
      <c r="A1068" s="62"/>
      <c r="B1068" s="62"/>
      <c r="C1068" s="62"/>
      <c r="D1068" s="62"/>
      <c r="E1068" s="62"/>
      <c r="F1068" s="62"/>
      <c r="G1068" s="62"/>
      <c r="H1068" s="62"/>
      <c r="I1068" s="62"/>
      <c r="J1068" s="62"/>
      <c r="K1068" s="62"/>
    </row>
    <row r="1069" spans="1:11" ht="12.75">
      <c r="A1069" s="62"/>
      <c r="B1069" s="62"/>
      <c r="C1069" s="62"/>
      <c r="D1069" s="62"/>
      <c r="E1069" s="62"/>
      <c r="F1069" s="62"/>
      <c r="G1069" s="62"/>
      <c r="H1069" s="62"/>
      <c r="I1069" s="62"/>
      <c r="J1069" s="62"/>
      <c r="K1069" s="62"/>
    </row>
    <row r="1070" spans="1:11" ht="12.75">
      <c r="A1070" s="62"/>
      <c r="B1070" s="62"/>
      <c r="C1070" s="62"/>
      <c r="D1070" s="62"/>
      <c r="E1070" s="62"/>
      <c r="F1070" s="62"/>
      <c r="G1070" s="62"/>
      <c r="H1070" s="62"/>
      <c r="I1070" s="62"/>
      <c r="J1070" s="62"/>
      <c r="K1070" s="62"/>
    </row>
    <row r="1071" spans="1:11" ht="12.75">
      <c r="A1071" s="62"/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</row>
    <row r="1072" spans="1:11" ht="12.75">
      <c r="A1072" s="62"/>
      <c r="B1072" s="62"/>
      <c r="C1072" s="62"/>
      <c r="D1072" s="62"/>
      <c r="E1072" s="62"/>
      <c r="F1072" s="62"/>
      <c r="G1072" s="62"/>
      <c r="H1072" s="62"/>
      <c r="I1072" s="62"/>
      <c r="J1072" s="62"/>
      <c r="K1072" s="62"/>
    </row>
    <row r="1073" spans="1:11" ht="12.75">
      <c r="A1073" s="62"/>
      <c r="B1073" s="62"/>
      <c r="C1073" s="62"/>
      <c r="D1073" s="62"/>
      <c r="E1073" s="62"/>
      <c r="F1073" s="62"/>
      <c r="G1073" s="62"/>
      <c r="H1073" s="62"/>
      <c r="I1073" s="62"/>
      <c r="J1073" s="62"/>
      <c r="K1073" s="62"/>
    </row>
    <row r="1074" spans="1:11" ht="12.75">
      <c r="A1074" s="62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</row>
    <row r="1075" spans="1:11" ht="12.75">
      <c r="A1075" s="62"/>
      <c r="B1075" s="62"/>
      <c r="C1075" s="62"/>
      <c r="D1075" s="62"/>
      <c r="E1075" s="62"/>
      <c r="F1075" s="62"/>
      <c r="G1075" s="62"/>
      <c r="H1075" s="62"/>
      <c r="I1075" s="62"/>
      <c r="J1075" s="62"/>
      <c r="K1075" s="62"/>
    </row>
    <row r="1076" spans="1:11" ht="12.75">
      <c r="A1076" s="62"/>
      <c r="B1076" s="62"/>
      <c r="C1076" s="62"/>
      <c r="D1076" s="62"/>
      <c r="E1076" s="62"/>
      <c r="F1076" s="62"/>
      <c r="G1076" s="62"/>
      <c r="H1076" s="62"/>
      <c r="I1076" s="62"/>
      <c r="J1076" s="62"/>
      <c r="K1076" s="62"/>
    </row>
    <row r="1077" spans="1:11" ht="12.75">
      <c r="A1077" s="62"/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</row>
    <row r="1078" spans="1:11" ht="12.75">
      <c r="A1078" s="62"/>
      <c r="B1078" s="62"/>
      <c r="C1078" s="62"/>
      <c r="D1078" s="62"/>
      <c r="E1078" s="62"/>
      <c r="F1078" s="62"/>
      <c r="G1078" s="62"/>
      <c r="H1078" s="62"/>
      <c r="I1078" s="62"/>
      <c r="J1078" s="62"/>
      <c r="K1078" s="62"/>
    </row>
    <row r="1079" spans="1:11" ht="12.75">
      <c r="A1079" s="62"/>
      <c r="B1079" s="62"/>
      <c r="C1079" s="62"/>
      <c r="D1079" s="62"/>
      <c r="E1079" s="62"/>
      <c r="F1079" s="62"/>
      <c r="G1079" s="62"/>
      <c r="H1079" s="62"/>
      <c r="I1079" s="62"/>
      <c r="J1079" s="62"/>
      <c r="K1079" s="62"/>
    </row>
    <row r="1080" spans="1:11" ht="12.75">
      <c r="A1080" s="62"/>
      <c r="B1080" s="62"/>
      <c r="C1080" s="62"/>
      <c r="D1080" s="62"/>
      <c r="E1080" s="62"/>
      <c r="F1080" s="62"/>
      <c r="G1080" s="62"/>
      <c r="H1080" s="62"/>
      <c r="I1080" s="62"/>
      <c r="J1080" s="62"/>
      <c r="K1080" s="62"/>
    </row>
    <row r="1081" spans="1:11" ht="12.75">
      <c r="A1081" s="62"/>
      <c r="B1081" s="62"/>
      <c r="C1081" s="62"/>
      <c r="D1081" s="62"/>
      <c r="E1081" s="62"/>
      <c r="F1081" s="62"/>
      <c r="G1081" s="62"/>
      <c r="H1081" s="62"/>
      <c r="I1081" s="62"/>
      <c r="J1081" s="62"/>
      <c r="K1081" s="62"/>
    </row>
    <row r="1082" spans="1:11" ht="12.75">
      <c r="A1082" s="62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</row>
    <row r="1083" spans="1:11" ht="12.75">
      <c r="A1083" s="62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</row>
    <row r="1084" spans="1:11" ht="12.75">
      <c r="A1084" s="62"/>
      <c r="B1084" s="62"/>
      <c r="C1084" s="62"/>
      <c r="D1084" s="62"/>
      <c r="E1084" s="62"/>
      <c r="F1084" s="62"/>
      <c r="G1084" s="62"/>
      <c r="H1084" s="62"/>
      <c r="I1084" s="62"/>
      <c r="J1084" s="62"/>
      <c r="K1084" s="62"/>
    </row>
    <row r="1085" spans="1:11" ht="12.75">
      <c r="A1085" s="62"/>
      <c r="B1085" s="62"/>
      <c r="C1085" s="62"/>
      <c r="D1085" s="62"/>
      <c r="E1085" s="62"/>
      <c r="F1085" s="62"/>
      <c r="G1085" s="62"/>
      <c r="H1085" s="62"/>
      <c r="I1085" s="62"/>
      <c r="J1085" s="62"/>
      <c r="K1085" s="62"/>
    </row>
    <row r="1086" spans="1:11" ht="12.75">
      <c r="A1086" s="62"/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</row>
    <row r="1087" spans="1:11" ht="12.75">
      <c r="A1087" s="62"/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</row>
    <row r="1088" spans="1:11" ht="12.75">
      <c r="A1088" s="62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</row>
    <row r="1089" spans="1:11" ht="12.75">
      <c r="A1089" s="62"/>
      <c r="B1089" s="62"/>
      <c r="C1089" s="62"/>
      <c r="D1089" s="62"/>
      <c r="E1089" s="62"/>
      <c r="F1089" s="62"/>
      <c r="G1089" s="62"/>
      <c r="H1089" s="62"/>
      <c r="I1089" s="62"/>
      <c r="J1089" s="62"/>
      <c r="K1089" s="62"/>
    </row>
    <row r="1090" spans="1:11" ht="12.75">
      <c r="A1090" s="62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</row>
    <row r="1091" spans="1:11" ht="12.75">
      <c r="A1091" s="62"/>
      <c r="B1091" s="62"/>
      <c r="C1091" s="62"/>
      <c r="D1091" s="62"/>
      <c r="E1091" s="62"/>
      <c r="F1091" s="62"/>
      <c r="G1091" s="62"/>
      <c r="H1091" s="62"/>
      <c r="I1091" s="62"/>
      <c r="J1091" s="62"/>
      <c r="K1091" s="62"/>
    </row>
    <row r="1092" spans="1:11" ht="12.75">
      <c r="A1092" s="62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</row>
    <row r="1093" spans="1:11" ht="12.75">
      <c r="A1093" s="62"/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</row>
    <row r="1094" spans="1:11" ht="12.75">
      <c r="A1094" s="62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</row>
    <row r="1095" spans="1:11" ht="12.75">
      <c r="A1095" s="62"/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</row>
    <row r="1096" spans="1:11" ht="12.75">
      <c r="A1096" s="62"/>
      <c r="B1096" s="62"/>
      <c r="C1096" s="62"/>
      <c r="D1096" s="62"/>
      <c r="E1096" s="62"/>
      <c r="F1096" s="62"/>
      <c r="G1096" s="62"/>
      <c r="H1096" s="62"/>
      <c r="I1096" s="62"/>
      <c r="J1096" s="62"/>
      <c r="K1096" s="62"/>
    </row>
    <row r="1097" spans="1:11" ht="12.75">
      <c r="A1097" s="62"/>
      <c r="B1097" s="62"/>
      <c r="C1097" s="62"/>
      <c r="D1097" s="62"/>
      <c r="E1097" s="62"/>
      <c r="F1097" s="62"/>
      <c r="G1097" s="62"/>
      <c r="H1097" s="62"/>
      <c r="I1097" s="62"/>
      <c r="J1097" s="62"/>
      <c r="K1097" s="62"/>
    </row>
    <row r="1098" spans="1:11" ht="12.75">
      <c r="A1098" s="62"/>
      <c r="B1098" s="62"/>
      <c r="C1098" s="62"/>
      <c r="D1098" s="62"/>
      <c r="E1098" s="62"/>
      <c r="F1098" s="62"/>
      <c r="G1098" s="62"/>
      <c r="H1098" s="62"/>
      <c r="I1098" s="62"/>
      <c r="J1098" s="62"/>
      <c r="K1098" s="62"/>
    </row>
    <row r="1099" spans="1:11" ht="12.75">
      <c r="A1099" s="62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</row>
    <row r="1100" spans="1:11" ht="12.75">
      <c r="A1100" s="62"/>
      <c r="B1100" s="62"/>
      <c r="C1100" s="62"/>
      <c r="D1100" s="62"/>
      <c r="E1100" s="62"/>
      <c r="F1100" s="62"/>
      <c r="G1100" s="62"/>
      <c r="H1100" s="62"/>
      <c r="I1100" s="62"/>
      <c r="J1100" s="62"/>
      <c r="K1100" s="62"/>
    </row>
    <row r="1101" spans="1:11" ht="12.75">
      <c r="A1101" s="62"/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</row>
    <row r="1102" spans="1:11" ht="12.75">
      <c r="A1102" s="62"/>
      <c r="B1102" s="62"/>
      <c r="C1102" s="62"/>
      <c r="D1102" s="62"/>
      <c r="E1102" s="62"/>
      <c r="F1102" s="62"/>
      <c r="G1102" s="62"/>
      <c r="H1102" s="62"/>
      <c r="I1102" s="62"/>
      <c r="J1102" s="62"/>
      <c r="K1102" s="62"/>
    </row>
    <row r="1103" spans="1:11" ht="12.75">
      <c r="A1103" s="62"/>
      <c r="B1103" s="62"/>
      <c r="C1103" s="62"/>
      <c r="D1103" s="62"/>
      <c r="E1103" s="62"/>
      <c r="F1103" s="62"/>
      <c r="G1103" s="62"/>
      <c r="H1103" s="62"/>
      <c r="I1103" s="62"/>
      <c r="J1103" s="62"/>
      <c r="K1103" s="62"/>
    </row>
    <row r="1104" spans="1:11" ht="12.75">
      <c r="A1104" s="62"/>
      <c r="B1104" s="62"/>
      <c r="C1104" s="62"/>
      <c r="D1104" s="62"/>
      <c r="E1104" s="62"/>
      <c r="F1104" s="62"/>
      <c r="G1104" s="62"/>
      <c r="H1104" s="62"/>
      <c r="I1104" s="62"/>
      <c r="J1104" s="62"/>
      <c r="K1104" s="62"/>
    </row>
    <row r="1105" spans="1:11" ht="12.75">
      <c r="A1105" s="62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</row>
    <row r="1106" spans="1:11" ht="12.75">
      <c r="A1106" s="62"/>
      <c r="B1106" s="62"/>
      <c r="C1106" s="62"/>
      <c r="D1106" s="62"/>
      <c r="E1106" s="62"/>
      <c r="F1106" s="62"/>
      <c r="G1106" s="62"/>
      <c r="H1106" s="62"/>
      <c r="I1106" s="62"/>
      <c r="J1106" s="62"/>
      <c r="K1106" s="62"/>
    </row>
    <row r="1107" spans="1:11" ht="12.75">
      <c r="A1107" s="62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</row>
    <row r="1108" spans="1:11" ht="12.75">
      <c r="A1108" s="62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</row>
    <row r="1109" spans="1:11" ht="12.75">
      <c r="A1109" s="62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</row>
    <row r="1110" spans="1:11" ht="12.75">
      <c r="A1110" s="62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</row>
    <row r="1111" spans="1:11" ht="12.75">
      <c r="A1111" s="62"/>
      <c r="B1111" s="62"/>
      <c r="C1111" s="62"/>
      <c r="D1111" s="62"/>
      <c r="E1111" s="62"/>
      <c r="F1111" s="62"/>
      <c r="G1111" s="62"/>
      <c r="H1111" s="62"/>
      <c r="I1111" s="62"/>
      <c r="J1111" s="62"/>
      <c r="K1111" s="62"/>
    </row>
    <row r="1112" spans="1:11" ht="12.75">
      <c r="A1112" s="62"/>
      <c r="B1112" s="62"/>
      <c r="C1112" s="62"/>
      <c r="D1112" s="62"/>
      <c r="E1112" s="62"/>
      <c r="F1112" s="62"/>
      <c r="G1112" s="62"/>
      <c r="H1112" s="62"/>
      <c r="I1112" s="62"/>
      <c r="J1112" s="62"/>
      <c r="K1112" s="62"/>
    </row>
    <row r="1113" spans="1:11" ht="12.75">
      <c r="A1113" s="62"/>
      <c r="B1113" s="62"/>
      <c r="C1113" s="62"/>
      <c r="D1113" s="62"/>
      <c r="E1113" s="62"/>
      <c r="F1113" s="62"/>
      <c r="G1113" s="62"/>
      <c r="H1113" s="62"/>
      <c r="I1113" s="62"/>
      <c r="J1113" s="62"/>
      <c r="K1113" s="62"/>
    </row>
    <row r="1114" spans="1:11" ht="12.75">
      <c r="A1114" s="62"/>
      <c r="B1114" s="62"/>
      <c r="C1114" s="62"/>
      <c r="D1114" s="62"/>
      <c r="E1114" s="62"/>
      <c r="F1114" s="62"/>
      <c r="G1114" s="62"/>
      <c r="H1114" s="62"/>
      <c r="I1114" s="62"/>
      <c r="J1114" s="62"/>
      <c r="K1114" s="62"/>
    </row>
    <row r="1115" spans="1:11" ht="12.75">
      <c r="A1115" s="62"/>
      <c r="B1115" s="62"/>
      <c r="C1115" s="62"/>
      <c r="D1115" s="62"/>
      <c r="E1115" s="62"/>
      <c r="F1115" s="62"/>
      <c r="G1115" s="62"/>
      <c r="H1115" s="62"/>
      <c r="I1115" s="62"/>
      <c r="J1115" s="62"/>
      <c r="K1115" s="62"/>
    </row>
    <row r="1116" spans="1:11" ht="12.75">
      <c r="A1116" s="62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</row>
    <row r="1117" spans="1:11" ht="12.75">
      <c r="A1117" s="62"/>
      <c r="B1117" s="62"/>
      <c r="C1117" s="62"/>
      <c r="D1117" s="62"/>
      <c r="E1117" s="62"/>
      <c r="F1117" s="62"/>
      <c r="G1117" s="62"/>
      <c r="H1117" s="62"/>
      <c r="I1117" s="62"/>
      <c r="J1117" s="62"/>
      <c r="K1117" s="62"/>
    </row>
    <row r="1118" spans="1:11" ht="12.75">
      <c r="A1118" s="62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</row>
    <row r="1119" spans="1:11" ht="12.75">
      <c r="A1119" s="62"/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</row>
    <row r="1120" spans="1:11" ht="12.75">
      <c r="A1120" s="62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</row>
    <row r="1121" spans="1:11" ht="12.75">
      <c r="A1121" s="62"/>
      <c r="B1121" s="62"/>
      <c r="C1121" s="62"/>
      <c r="D1121" s="62"/>
      <c r="E1121" s="62"/>
      <c r="F1121" s="62"/>
      <c r="G1121" s="62"/>
      <c r="H1121" s="62"/>
      <c r="I1121" s="62"/>
      <c r="J1121" s="62"/>
      <c r="K1121" s="62"/>
    </row>
    <row r="1122" spans="1:11" ht="12.75">
      <c r="A1122" s="62"/>
      <c r="B1122" s="62"/>
      <c r="C1122" s="62"/>
      <c r="D1122" s="62"/>
      <c r="E1122" s="62"/>
      <c r="F1122" s="62"/>
      <c r="G1122" s="62"/>
      <c r="H1122" s="62"/>
      <c r="I1122" s="62"/>
      <c r="J1122" s="62"/>
      <c r="K1122" s="62"/>
    </row>
    <row r="1123" spans="1:11" ht="12.75">
      <c r="A1123" s="62"/>
      <c r="B1123" s="62"/>
      <c r="C1123" s="62"/>
      <c r="D1123" s="62"/>
      <c r="E1123" s="62"/>
      <c r="F1123" s="62"/>
      <c r="G1123" s="62"/>
      <c r="H1123" s="62"/>
      <c r="I1123" s="62"/>
      <c r="J1123" s="62"/>
      <c r="K1123" s="62"/>
    </row>
    <row r="1124" spans="1:11" ht="12.75">
      <c r="A1124" s="62"/>
      <c r="B1124" s="62"/>
      <c r="C1124" s="62"/>
      <c r="D1124" s="62"/>
      <c r="E1124" s="62"/>
      <c r="F1124" s="62"/>
      <c r="G1124" s="62"/>
      <c r="H1124" s="62"/>
      <c r="I1124" s="62"/>
      <c r="J1124" s="62"/>
      <c r="K1124" s="62"/>
    </row>
    <row r="1125" spans="1:11" ht="12.75">
      <c r="A1125" s="62"/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</row>
    <row r="1126" spans="1:11" ht="12.75">
      <c r="A1126" s="62"/>
      <c r="B1126" s="62"/>
      <c r="C1126" s="62"/>
      <c r="D1126" s="62"/>
      <c r="E1126" s="62"/>
      <c r="F1126" s="62"/>
      <c r="G1126" s="62"/>
      <c r="H1126" s="62"/>
      <c r="I1126" s="62"/>
      <c r="J1126" s="62"/>
      <c r="K1126" s="62"/>
    </row>
    <row r="1127" spans="1:11" ht="12.75">
      <c r="A1127" s="62"/>
      <c r="B1127" s="62"/>
      <c r="C1127" s="62"/>
      <c r="D1127" s="62"/>
      <c r="E1127" s="62"/>
      <c r="F1127" s="62"/>
      <c r="G1127" s="62"/>
      <c r="H1127" s="62"/>
      <c r="I1127" s="62"/>
      <c r="J1127" s="62"/>
      <c r="K1127" s="62"/>
    </row>
    <row r="1128" spans="1:11" ht="12.75">
      <c r="A1128" s="62"/>
      <c r="B1128" s="62"/>
      <c r="C1128" s="62"/>
      <c r="D1128" s="62"/>
      <c r="E1128" s="62"/>
      <c r="F1128" s="62"/>
      <c r="G1128" s="62"/>
      <c r="H1128" s="62"/>
      <c r="I1128" s="62"/>
      <c r="J1128" s="62"/>
      <c r="K1128" s="62"/>
    </row>
    <row r="1129" spans="1:11" ht="12.75">
      <c r="A1129" s="62"/>
      <c r="B1129" s="62"/>
      <c r="C1129" s="62"/>
      <c r="D1129" s="62"/>
      <c r="E1129" s="62"/>
      <c r="F1129" s="62"/>
      <c r="G1129" s="62"/>
      <c r="H1129" s="62"/>
      <c r="I1129" s="62"/>
      <c r="J1129" s="62"/>
      <c r="K1129" s="62"/>
    </row>
    <row r="1130" spans="1:11" ht="12.75">
      <c r="A1130" s="62"/>
      <c r="B1130" s="62"/>
      <c r="C1130" s="62"/>
      <c r="D1130" s="62"/>
      <c r="E1130" s="62"/>
      <c r="F1130" s="62"/>
      <c r="G1130" s="62"/>
      <c r="H1130" s="62"/>
      <c r="I1130" s="62"/>
      <c r="J1130" s="62"/>
      <c r="K1130" s="62"/>
    </row>
    <row r="1131" spans="1:11" ht="12.75">
      <c r="A1131" s="62"/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</row>
    <row r="1132" spans="1:11" ht="12.75">
      <c r="A1132" s="62"/>
      <c r="B1132" s="62"/>
      <c r="C1132" s="62"/>
      <c r="D1132" s="62"/>
      <c r="E1132" s="62"/>
      <c r="F1132" s="62"/>
      <c r="G1132" s="62"/>
      <c r="H1132" s="62"/>
      <c r="I1132" s="62"/>
      <c r="J1132" s="62"/>
      <c r="K1132" s="62"/>
    </row>
    <row r="1133" spans="1:11" ht="12.75">
      <c r="A1133" s="62"/>
      <c r="B1133" s="62"/>
      <c r="C1133" s="62"/>
      <c r="D1133" s="62"/>
      <c r="E1133" s="62"/>
      <c r="F1133" s="62"/>
      <c r="G1133" s="62"/>
      <c r="H1133" s="62"/>
      <c r="I1133" s="62"/>
      <c r="J1133" s="62"/>
      <c r="K1133" s="62"/>
    </row>
    <row r="1134" spans="1:11" ht="12.75">
      <c r="A1134" s="62"/>
      <c r="B1134" s="62"/>
      <c r="C1134" s="62"/>
      <c r="D1134" s="62"/>
      <c r="E1134" s="62"/>
      <c r="F1134" s="62"/>
      <c r="G1134" s="62"/>
      <c r="H1134" s="62"/>
      <c r="I1134" s="62"/>
      <c r="J1134" s="62"/>
      <c r="K1134" s="62"/>
    </row>
    <row r="1135" spans="1:11" ht="12.75">
      <c r="A1135" s="62"/>
      <c r="B1135" s="62"/>
      <c r="C1135" s="62"/>
      <c r="D1135" s="62"/>
      <c r="E1135" s="62"/>
      <c r="F1135" s="62"/>
      <c r="G1135" s="62"/>
      <c r="H1135" s="62"/>
      <c r="I1135" s="62"/>
      <c r="J1135" s="62"/>
      <c r="K1135" s="62"/>
    </row>
    <row r="1136" spans="1:11" ht="12.75">
      <c r="A1136" s="62"/>
      <c r="B1136" s="62"/>
      <c r="C1136" s="62"/>
      <c r="D1136" s="62"/>
      <c r="E1136" s="62"/>
      <c r="F1136" s="62"/>
      <c r="G1136" s="62"/>
      <c r="H1136" s="62"/>
      <c r="I1136" s="62"/>
      <c r="J1136" s="62"/>
      <c r="K1136" s="62"/>
    </row>
    <row r="1137" spans="1:11" ht="12.75">
      <c r="A1137" s="62"/>
      <c r="B1137" s="62"/>
      <c r="C1137" s="62"/>
      <c r="D1137" s="62"/>
      <c r="E1137" s="62"/>
      <c r="F1137" s="62"/>
      <c r="G1137" s="62"/>
      <c r="H1137" s="62"/>
      <c r="I1137" s="62"/>
      <c r="J1137" s="62"/>
      <c r="K1137" s="62"/>
    </row>
    <row r="1138" spans="1:11" ht="12.75">
      <c r="A1138" s="62"/>
      <c r="B1138" s="62"/>
      <c r="C1138" s="62"/>
      <c r="D1138" s="62"/>
      <c r="E1138" s="62"/>
      <c r="F1138" s="62"/>
      <c r="G1138" s="62"/>
      <c r="H1138" s="62"/>
      <c r="I1138" s="62"/>
      <c r="J1138" s="62"/>
      <c r="K1138" s="62"/>
    </row>
    <row r="1139" spans="1:11" ht="12.75">
      <c r="A1139" s="62"/>
      <c r="B1139" s="62"/>
      <c r="C1139" s="62"/>
      <c r="D1139" s="62"/>
      <c r="E1139" s="62"/>
      <c r="F1139" s="62"/>
      <c r="G1139" s="62"/>
      <c r="H1139" s="62"/>
      <c r="I1139" s="62"/>
      <c r="J1139" s="62"/>
      <c r="K1139" s="62"/>
    </row>
    <row r="1140" spans="1:11" ht="12.75">
      <c r="A1140" s="62"/>
      <c r="B1140" s="62"/>
      <c r="C1140" s="62"/>
      <c r="D1140" s="62"/>
      <c r="E1140" s="62"/>
      <c r="F1140" s="62"/>
      <c r="G1140" s="62"/>
      <c r="H1140" s="62"/>
      <c r="I1140" s="62"/>
      <c r="J1140" s="62"/>
      <c r="K1140" s="62"/>
    </row>
    <row r="1141" spans="1:11" ht="12.75">
      <c r="A1141" s="62"/>
      <c r="B1141" s="62"/>
      <c r="C1141" s="62"/>
      <c r="D1141" s="62"/>
      <c r="E1141" s="62"/>
      <c r="F1141" s="62"/>
      <c r="G1141" s="62"/>
      <c r="H1141" s="62"/>
      <c r="I1141" s="62"/>
      <c r="J1141" s="62"/>
      <c r="K1141" s="62"/>
    </row>
    <row r="1142" spans="1:11" ht="12.75">
      <c r="A1142" s="62"/>
      <c r="B1142" s="62"/>
      <c r="C1142" s="62"/>
      <c r="D1142" s="62"/>
      <c r="E1142" s="62"/>
      <c r="F1142" s="62"/>
      <c r="G1142" s="62"/>
      <c r="H1142" s="62"/>
      <c r="I1142" s="62"/>
      <c r="J1142" s="62"/>
      <c r="K1142" s="62"/>
    </row>
    <row r="1143" spans="1:11" ht="12.75">
      <c r="A1143" s="62"/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</row>
    <row r="1144" spans="1:11" ht="12.75">
      <c r="A1144" s="62"/>
      <c r="B1144" s="62"/>
      <c r="C1144" s="62"/>
      <c r="D1144" s="62"/>
      <c r="E1144" s="62"/>
      <c r="F1144" s="62"/>
      <c r="G1144" s="62"/>
      <c r="H1144" s="62"/>
      <c r="I1144" s="62"/>
      <c r="J1144" s="62"/>
      <c r="K1144" s="62"/>
    </row>
    <row r="1145" spans="1:11" ht="12.75">
      <c r="A1145" s="62"/>
      <c r="B1145" s="62"/>
      <c r="C1145" s="62"/>
      <c r="D1145" s="62"/>
      <c r="E1145" s="62"/>
      <c r="F1145" s="62"/>
      <c r="G1145" s="62"/>
      <c r="H1145" s="62"/>
      <c r="I1145" s="62"/>
      <c r="J1145" s="62"/>
      <c r="K1145" s="62"/>
    </row>
    <row r="1146" spans="1:11" ht="12.75">
      <c r="A1146" s="62"/>
      <c r="B1146" s="62"/>
      <c r="C1146" s="62"/>
      <c r="D1146" s="62"/>
      <c r="E1146" s="62"/>
      <c r="F1146" s="62"/>
      <c r="G1146" s="62"/>
      <c r="H1146" s="62"/>
      <c r="I1146" s="62"/>
      <c r="J1146" s="62"/>
      <c r="K1146" s="62"/>
    </row>
    <row r="1147" spans="1:11" ht="12.75">
      <c r="A1147" s="62"/>
      <c r="B1147" s="62"/>
      <c r="C1147" s="62"/>
      <c r="D1147" s="62"/>
      <c r="E1147" s="62"/>
      <c r="F1147" s="62"/>
      <c r="G1147" s="62"/>
      <c r="H1147" s="62"/>
      <c r="I1147" s="62"/>
      <c r="J1147" s="62"/>
      <c r="K1147" s="62"/>
    </row>
    <row r="1148" spans="1:11" ht="12.75">
      <c r="A1148" s="62"/>
      <c r="B1148" s="62"/>
      <c r="C1148" s="62"/>
      <c r="D1148" s="62"/>
      <c r="E1148" s="62"/>
      <c r="F1148" s="62"/>
      <c r="G1148" s="62"/>
      <c r="H1148" s="62"/>
      <c r="I1148" s="62"/>
      <c r="J1148" s="62"/>
      <c r="K1148" s="62"/>
    </row>
  </sheetData>
  <sheetProtection/>
  <mergeCells count="67">
    <mergeCell ref="A137:B137"/>
    <mergeCell ref="A46:B46"/>
    <mergeCell ref="F4:G4"/>
    <mergeCell ref="H4:I4"/>
    <mergeCell ref="D4:D5"/>
    <mergeCell ref="A31:B31"/>
    <mergeCell ref="A88:B88"/>
    <mergeCell ref="A429:B429"/>
    <mergeCell ref="A1:K2"/>
    <mergeCell ref="A3:A5"/>
    <mergeCell ref="B3:B5"/>
    <mergeCell ref="C4:C5"/>
    <mergeCell ref="A118:B118"/>
    <mergeCell ref="F3:K3"/>
    <mergeCell ref="C3:D3"/>
    <mergeCell ref="J4:K4"/>
    <mergeCell ref="A104:B104"/>
    <mergeCell ref="A577:K577"/>
    <mergeCell ref="A572:A574"/>
    <mergeCell ref="B572:B574"/>
    <mergeCell ref="C572:D572"/>
    <mergeCell ref="A365:B365"/>
    <mergeCell ref="A498:B498"/>
    <mergeCell ref="A504:B504"/>
    <mergeCell ref="A381:B381"/>
    <mergeCell ref="A518:A520"/>
    <mergeCell ref="F518:K518"/>
    <mergeCell ref="A584:K584"/>
    <mergeCell ref="A571:K571"/>
    <mergeCell ref="A541:K541"/>
    <mergeCell ref="C573:C574"/>
    <mergeCell ref="D573:D574"/>
    <mergeCell ref="E573:E574"/>
    <mergeCell ref="A583:F583"/>
    <mergeCell ref="A581:D581"/>
    <mergeCell ref="A578:K578"/>
    <mergeCell ref="A580:E580"/>
    <mergeCell ref="J573:K573"/>
    <mergeCell ref="H573:I573"/>
    <mergeCell ref="A516:K516"/>
    <mergeCell ref="A517:K517"/>
    <mergeCell ref="F573:G573"/>
    <mergeCell ref="E519:E520"/>
    <mergeCell ref="C518:D518"/>
    <mergeCell ref="H519:I519"/>
    <mergeCell ref="J519:K519"/>
    <mergeCell ref="D519:D520"/>
    <mergeCell ref="F572:K572"/>
    <mergeCell ref="A405:B405"/>
    <mergeCell ref="A213:B213"/>
    <mergeCell ref="A16:B16"/>
    <mergeCell ref="A325:B325"/>
    <mergeCell ref="A485:B485"/>
    <mergeCell ref="A245:B245"/>
    <mergeCell ref="A269:B269"/>
    <mergeCell ref="A293:B293"/>
    <mergeCell ref="A423:B423"/>
    <mergeCell ref="B518:B520"/>
    <mergeCell ref="C519:C520"/>
    <mergeCell ref="F519:G519"/>
    <mergeCell ref="A185:B185"/>
    <mergeCell ref="E4:E5"/>
    <mergeCell ref="A60:B60"/>
    <mergeCell ref="A411:B411"/>
    <mergeCell ref="A475:B475"/>
    <mergeCell ref="A399:B399"/>
    <mergeCell ref="A309:B309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9">
      <selection activeCell="D21" sqref="D21"/>
    </sheetView>
  </sheetViews>
  <sheetFormatPr defaultColWidth="9.00390625" defaultRowHeight="99.75" customHeight="1"/>
  <cols>
    <col min="1" max="1" width="62.75390625" style="0" customWidth="1"/>
    <col min="2" max="2" width="23.125" style="0" customWidth="1"/>
    <col min="3" max="3" width="22.25390625" style="0" customWidth="1"/>
    <col min="4" max="4" width="18.00390625" style="0" customWidth="1"/>
  </cols>
  <sheetData>
    <row r="1" spans="1:4" ht="99.75" customHeight="1">
      <c r="A1" s="160" t="s">
        <v>157</v>
      </c>
      <c r="B1" s="112" t="s">
        <v>158</v>
      </c>
      <c r="C1" s="112" t="s">
        <v>158</v>
      </c>
      <c r="D1" s="160" t="s">
        <v>161</v>
      </c>
    </row>
    <row r="2" spans="1:4" ht="99.75" customHeight="1" thickBot="1">
      <c r="A2" s="161"/>
      <c r="B2" s="113" t="s">
        <v>159</v>
      </c>
      <c r="C2" s="113" t="s">
        <v>160</v>
      </c>
      <c r="D2" s="161"/>
    </row>
    <row r="3" spans="1:4" ht="99.75" customHeight="1" thickBot="1">
      <c r="A3" s="114" t="s">
        <v>162</v>
      </c>
      <c r="B3" s="115">
        <v>439.9</v>
      </c>
      <c r="C3" s="115">
        <v>415</v>
      </c>
      <c r="D3" s="115">
        <v>78.5</v>
      </c>
    </row>
    <row r="4" spans="1:4" ht="99.75" customHeight="1" thickBot="1">
      <c r="A4" s="116" t="s">
        <v>163</v>
      </c>
      <c r="B4" s="117">
        <v>439.9</v>
      </c>
      <c r="C4" s="117">
        <v>415</v>
      </c>
      <c r="D4" s="117">
        <v>78.5</v>
      </c>
    </row>
    <row r="5" spans="1:4" ht="99.75" customHeight="1" thickBot="1">
      <c r="A5" s="114" t="s">
        <v>164</v>
      </c>
      <c r="B5" s="115">
        <v>15398.1</v>
      </c>
      <c r="C5" s="115">
        <v>15588.8</v>
      </c>
      <c r="D5" s="115">
        <v>95.3</v>
      </c>
    </row>
    <row r="6" spans="1:4" ht="99.75" customHeight="1" thickBot="1">
      <c r="A6" s="116" t="s">
        <v>165</v>
      </c>
      <c r="B6" s="117" t="s">
        <v>166</v>
      </c>
      <c r="C6" s="117" t="s">
        <v>167</v>
      </c>
      <c r="D6" s="117">
        <v>164.7</v>
      </c>
    </row>
    <row r="7" spans="1:4" ht="99.75" customHeight="1" thickBot="1">
      <c r="A7" s="116" t="s">
        <v>168</v>
      </c>
      <c r="B7" s="117" t="s">
        <v>169</v>
      </c>
      <c r="C7" s="117" t="s">
        <v>170</v>
      </c>
      <c r="D7" s="117">
        <v>90.7</v>
      </c>
    </row>
    <row r="8" spans="1:4" ht="99.75" customHeight="1" thickBot="1">
      <c r="A8" s="116" t="s">
        <v>171</v>
      </c>
      <c r="B8" s="117">
        <v>201.4</v>
      </c>
      <c r="C8" s="117">
        <v>192.8</v>
      </c>
      <c r="D8" s="117">
        <v>95.9</v>
      </c>
    </row>
    <row r="9" spans="1:4" ht="99.75" customHeight="1" thickBot="1">
      <c r="A9" s="116" t="s">
        <v>172</v>
      </c>
      <c r="B9" s="117">
        <v>550</v>
      </c>
      <c r="C9" s="117">
        <v>462</v>
      </c>
      <c r="D9" s="117">
        <v>74.1</v>
      </c>
    </row>
    <row r="10" spans="1:4" ht="99.75" customHeight="1" thickBot="1">
      <c r="A10" s="116" t="s">
        <v>173</v>
      </c>
      <c r="B10" s="117" t="s">
        <v>174</v>
      </c>
      <c r="C10" s="117" t="s">
        <v>175</v>
      </c>
      <c r="D10" s="117">
        <v>82.6</v>
      </c>
    </row>
    <row r="11" spans="1:4" ht="99.75" customHeight="1" thickBot="1">
      <c r="A11" s="116" t="s">
        <v>176</v>
      </c>
      <c r="B11" s="117">
        <v>117.7</v>
      </c>
      <c r="C11" s="117">
        <v>120</v>
      </c>
      <c r="D11" s="117">
        <v>100.4</v>
      </c>
    </row>
    <row r="12" spans="1:4" ht="99.75" customHeight="1" thickBot="1">
      <c r="A12" s="116" t="s">
        <v>177</v>
      </c>
      <c r="B12" s="117">
        <v>155</v>
      </c>
      <c r="C12" s="117">
        <v>117.4</v>
      </c>
      <c r="D12" s="117">
        <v>75</v>
      </c>
    </row>
    <row r="13" spans="1:4" ht="99.75" customHeight="1" thickBot="1">
      <c r="A13" s="116" t="s">
        <v>178</v>
      </c>
      <c r="B13" s="117">
        <v>182.5</v>
      </c>
      <c r="C13" s="117">
        <v>169.1</v>
      </c>
      <c r="D13" s="117">
        <v>91.3</v>
      </c>
    </row>
    <row r="14" spans="1:4" ht="99.75" customHeight="1" thickBot="1">
      <c r="A14" s="116" t="s">
        <v>179</v>
      </c>
      <c r="B14" s="117">
        <v>287.9</v>
      </c>
      <c r="C14" s="117">
        <v>375.8</v>
      </c>
      <c r="D14" s="117">
        <v>116.5</v>
      </c>
    </row>
    <row r="15" spans="1:4" ht="99.75" customHeight="1" thickBot="1">
      <c r="A15" s="116" t="s">
        <v>180</v>
      </c>
      <c r="B15" s="117">
        <v>47.8</v>
      </c>
      <c r="C15" s="117">
        <v>48.9</v>
      </c>
      <c r="D15" s="117">
        <v>101.7</v>
      </c>
    </row>
    <row r="16" spans="1:4" ht="99.75" customHeight="1" thickBot="1">
      <c r="A16" s="116" t="s">
        <v>181</v>
      </c>
      <c r="B16" s="117">
        <v>35</v>
      </c>
      <c r="C16" s="117">
        <v>11</v>
      </c>
      <c r="D16" s="117">
        <v>30</v>
      </c>
    </row>
    <row r="17" spans="1:4" ht="99.75" customHeight="1" thickBot="1">
      <c r="A17" s="116" t="s">
        <v>182</v>
      </c>
      <c r="B17" s="117" t="s">
        <v>183</v>
      </c>
      <c r="C17" s="117">
        <v>983.6</v>
      </c>
      <c r="D17" s="117">
        <v>57</v>
      </c>
    </row>
    <row r="18" spans="1:4" ht="99.75" customHeight="1" thickBot="1">
      <c r="A18" s="116" t="s">
        <v>184</v>
      </c>
      <c r="B18" s="117">
        <v>335.7</v>
      </c>
      <c r="C18" s="117">
        <v>372</v>
      </c>
      <c r="D18" s="117">
        <v>10.45</v>
      </c>
    </row>
    <row r="19" spans="1:4" ht="99.75" customHeight="1" thickBot="1">
      <c r="A19" s="114" t="s">
        <v>185</v>
      </c>
      <c r="B19" s="115">
        <v>2044.8</v>
      </c>
      <c r="C19" s="115">
        <v>1520.2</v>
      </c>
      <c r="D19" s="115">
        <v>71.9</v>
      </c>
    </row>
    <row r="20" spans="1:4" ht="99.75" customHeight="1" thickBot="1">
      <c r="A20" s="114" t="s">
        <v>186</v>
      </c>
      <c r="B20" s="115">
        <v>644.2</v>
      </c>
      <c r="C20" s="115">
        <v>664.4</v>
      </c>
      <c r="D20" s="115">
        <v>100</v>
      </c>
    </row>
    <row r="21" spans="1:4" ht="99.75" customHeight="1" thickBot="1">
      <c r="A21" s="114" t="s">
        <v>187</v>
      </c>
      <c r="B21" s="115">
        <f>B3+B5+B19+B20</f>
        <v>18527</v>
      </c>
      <c r="C21" s="115">
        <f>C3+C5+C19+C20</f>
        <v>18188.4</v>
      </c>
      <c r="D21" s="115"/>
    </row>
  </sheetData>
  <sheetProtection/>
  <mergeCells count="2">
    <mergeCell ref="A1:A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Нефляшева Мариет Аскеровна</cp:lastModifiedBy>
  <cp:lastPrinted>2021-07-12T06:31:26Z</cp:lastPrinted>
  <dcterms:created xsi:type="dcterms:W3CDTF">1999-04-06T06:04:42Z</dcterms:created>
  <dcterms:modified xsi:type="dcterms:W3CDTF">2021-07-12T06:52:31Z</dcterms:modified>
  <cp:category/>
  <cp:version/>
  <cp:contentType/>
  <cp:contentStatus/>
</cp:coreProperties>
</file>